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 codeName="DieseArbeitsmappe"/>
  <bookViews>
    <workbookView xWindow="0" yWindow="60" windowWidth="20730" windowHeight="11700" tabRatio="941" firstSheet="5" activeTab="5"/>
  </bookViews>
  <sheets>
    <sheet name="D_Corg" sheetId="3" state="hidden" r:id="rId1"/>
    <sheet name="Chemie" sheetId="1" state="hidden" r:id="rId2"/>
    <sheet name="Geologie" sheetId="2" state="hidden" r:id="rId3"/>
    <sheet name="Auswahl_Chemie_5-10m_" sheetId="13" state="hidden" r:id="rId4"/>
    <sheet name="KOW" sheetId="6" state="hidden" r:id="rId5"/>
    <sheet name="Parameter und Berechnung R_vs" sheetId="7" r:id="rId6"/>
  </sheets>
  <definedNames>
    <definedName name="_xlnm._FilterDatabase" localSheetId="1" hidden="1">Chemie!$A$1:$K$69</definedName>
    <definedName name="_xlnm._FilterDatabase" localSheetId="2" hidden="1">Geologie!$L$1:$M$50</definedName>
    <definedName name="Acenaphthen">KOW!$G$7</definedName>
    <definedName name="Acenaphthylen">KOW!$G$6</definedName>
    <definedName name="Anthracen">KOW!$G$10</definedName>
    <definedName name="Benzoaanthracen">KOW!$G$13</definedName>
    <definedName name="Benzoapyren">KOW!$G$17</definedName>
    <definedName name="Benzobfluoranthen">KOW!$G$15</definedName>
    <definedName name="Benzogfiperylen">KOW!$G$20</definedName>
    <definedName name="Benzokfluoranthen">KOW!$G$16</definedName>
    <definedName name="Chrysen">KOW!$G$14</definedName>
    <definedName name="Dibenzoahanthracen">KOW!$G$19</definedName>
    <definedName name="Fluoranthen">KOW!$G$11</definedName>
    <definedName name="Fluoranthene">KOW!$G$11</definedName>
    <definedName name="Fluorene">KOW!$G$8</definedName>
    <definedName name="Indeno123cdpyren">KOW!$G$18</definedName>
    <definedName name="Naphthalin">KOW!$G$5</definedName>
    <definedName name="Phenanthren">KOW!$G$9</definedName>
    <definedName name="Pyren">KOW!$G$12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8" i="7" l="1"/>
  <c r="L12" i="7" l="1"/>
  <c r="M12" i="7" s="1"/>
  <c r="L11" i="7" l="1"/>
  <c r="M11" i="7" s="1"/>
  <c r="L6" i="7"/>
  <c r="M6" i="7" s="1"/>
  <c r="L5" i="7"/>
  <c r="M5" i="7" s="1"/>
  <c r="L4" i="7"/>
  <c r="M4" i="7" s="1"/>
  <c r="L3" i="7"/>
  <c r="M3" i="7" s="1"/>
  <c r="L20" i="6"/>
  <c r="H20" i="6" s="1"/>
  <c r="L19" i="6"/>
  <c r="H19" i="6" s="1"/>
  <c r="L17" i="6"/>
  <c r="H17" i="6" s="1"/>
  <c r="L16" i="6"/>
  <c r="H16" i="6" s="1"/>
  <c r="L15" i="6"/>
  <c r="H15" i="6" s="1"/>
  <c r="L14" i="6"/>
  <c r="H14" i="6" s="1"/>
  <c r="L13" i="6"/>
  <c r="H13" i="6" s="1"/>
  <c r="L12" i="6"/>
  <c r="H12" i="6" s="1"/>
  <c r="L11" i="6"/>
  <c r="H11" i="6" s="1"/>
  <c r="L10" i="6"/>
  <c r="H10" i="6" s="1"/>
  <c r="L9" i="6"/>
  <c r="H9" i="6" s="1"/>
  <c r="L8" i="6"/>
  <c r="H8" i="6" s="1"/>
  <c r="L7" i="6"/>
  <c r="H7" i="6" s="1"/>
  <c r="L6" i="6"/>
  <c r="H6" i="6" s="1"/>
  <c r="L5" i="6"/>
  <c r="H5" i="6" s="1"/>
  <c r="C31" i="7" s="1"/>
  <c r="G31" i="7" s="1"/>
  <c r="H31" i="7" s="1"/>
  <c r="K20" i="6"/>
  <c r="G20" i="6" s="1"/>
  <c r="K19" i="6"/>
  <c r="G19" i="6" s="1"/>
  <c r="K17" i="6"/>
  <c r="G17" i="6" s="1"/>
  <c r="K16" i="6"/>
  <c r="G16" i="6" s="1"/>
  <c r="K15" i="6"/>
  <c r="G15" i="6" s="1"/>
  <c r="K14" i="6"/>
  <c r="G14" i="6" s="1"/>
  <c r="K13" i="6"/>
  <c r="G13" i="6" s="1"/>
  <c r="K12" i="6"/>
  <c r="G12" i="6" s="1"/>
  <c r="K11" i="6"/>
  <c r="G11" i="6" s="1"/>
  <c r="K10" i="6"/>
  <c r="G10" i="6" s="1"/>
  <c r="K9" i="6"/>
  <c r="G9" i="6" s="1"/>
  <c r="K8" i="6"/>
  <c r="G8" i="6" s="1"/>
  <c r="K7" i="6"/>
  <c r="G7" i="6" s="1"/>
  <c r="K6" i="6"/>
  <c r="G6" i="6" s="1"/>
  <c r="K5" i="6"/>
  <c r="G5" i="6" s="1"/>
  <c r="K7" i="7"/>
  <c r="N12" i="7" s="1"/>
  <c r="J13" i="13"/>
  <c r="J14" i="13"/>
  <c r="J15" i="13"/>
  <c r="J12" i="13"/>
  <c r="H15" i="13"/>
  <c r="H12" i="13"/>
  <c r="H13" i="13" s="1"/>
  <c r="C26" i="7" l="1"/>
  <c r="N3" i="7"/>
  <c r="N5" i="7"/>
  <c r="N11" i="7"/>
  <c r="N6" i="7"/>
  <c r="N4" i="7"/>
  <c r="H14" i="13"/>
  <c r="G26" i="7" l="1"/>
  <c r="H26" i="7" s="1"/>
</calcChain>
</file>

<file path=xl/sharedStrings.xml><?xml version="1.0" encoding="utf-8"?>
<sst xmlns="http://schemas.openxmlformats.org/spreadsheetml/2006/main" count="890" uniqueCount="306">
  <si>
    <t>SERIENNR</t>
  </si>
  <si>
    <t>PROBENNR</t>
  </si>
  <si>
    <t>PTEIL</t>
  </si>
  <si>
    <t>FUNDORT</t>
  </si>
  <si>
    <t>POT</t>
  </si>
  <si>
    <t>PUT</t>
  </si>
  <si>
    <t>F_CCO3</t>
  </si>
  <si>
    <t>F_CORG</t>
  </si>
  <si>
    <t>F_GR2000</t>
  </si>
  <si>
    <t>F_PHCAT</t>
  </si>
  <si>
    <t>EUWRRL/ Lager Hase rechts 1</t>
  </si>
  <si>
    <t>EUWRRL/ Lager Hase rechts 7</t>
  </si>
  <si>
    <t>EUWRRL/ Ilmenau rechts 1</t>
  </si>
  <si>
    <t>EUWRRL/ Ilmenau rechts 5</t>
  </si>
  <si>
    <t>VERKNUEPFUNGSTABELLE</t>
  </si>
  <si>
    <t>TK25</t>
  </si>
  <si>
    <t>X_KOORDINATE</t>
  </si>
  <si>
    <t>Y_KOORDINATE</t>
  </si>
  <si>
    <t>SYS_KUERZEL</t>
  </si>
  <si>
    <t>BID</t>
  </si>
  <si>
    <t>MAXUTIEF</t>
  </si>
  <si>
    <t>ENDTEUFE</t>
  </si>
  <si>
    <t>HOEHE</t>
  </si>
  <si>
    <t>OTIEF</t>
  </si>
  <si>
    <t>UTIEF</t>
  </si>
  <si>
    <t>PETRO</t>
  </si>
  <si>
    <t>ZUSATZ</t>
  </si>
  <si>
    <t>GENESE</t>
  </si>
  <si>
    <t>STRAT</t>
  </si>
  <si>
    <t>GWFAK_DM</t>
  </si>
  <si>
    <t>StammDaten</t>
  </si>
  <si>
    <t>GK3</t>
  </si>
  <si>
    <t>3216HY0100</t>
  </si>
  <si>
    <t/>
  </si>
  <si>
    <t>U(fs2)</t>
  </si>
  <si>
    <t>Lo</t>
  </si>
  <si>
    <t>qw</t>
  </si>
  <si>
    <t>fle</t>
  </si>
  <si>
    <t>U(fs3)</t>
  </si>
  <si>
    <t>fS(u3)</t>
  </si>
  <si>
    <t>Lg</t>
  </si>
  <si>
    <t>qD</t>
  </si>
  <si>
    <t>U(s1,g1,mg1)</t>
  </si>
  <si>
    <t>U(t3,fs2,ms2,gs1,fg2,mg3)</t>
  </si>
  <si>
    <t>U(t3,fs4,ms1,gs2,fg2,gg1)</t>
  </si>
  <si>
    <t>U(t1,fs4,ms2,gs2,fg3,mg1)</t>
  </si>
  <si>
    <t>fS(u3,g1,hz)</t>
  </si>
  <si>
    <t>gf</t>
  </si>
  <si>
    <t>fS(u1,"gk"1,"gl"2,ko)</t>
  </si>
  <si>
    <t>mS(gs2,g4)</t>
  </si>
  <si>
    <t>et</t>
  </si>
  <si>
    <t>f</t>
  </si>
  <si>
    <t>U(fs1)</t>
  </si>
  <si>
    <t>b</t>
  </si>
  <si>
    <t>bo</t>
  </si>
  <si>
    <t>qh</t>
  </si>
  <si>
    <t>2829HY0272</t>
  </si>
  <si>
    <t>U(fS)</t>
  </si>
  <si>
    <t>fS(u2)</t>
  </si>
  <si>
    <t>Gds</t>
  </si>
  <si>
    <t>fS(u3,g1)</t>
  </si>
  <si>
    <t>mS(fs3,u1)</t>
  </si>
  <si>
    <t>U(fs2,ms1,fg2,mg3,gg1)</t>
  </si>
  <si>
    <t>U(t1,fs2,g3)</t>
  </si>
  <si>
    <t>fS(u4,s2,g2)</t>
  </si>
  <si>
    <t>U(t2,"gl")</t>
  </si>
  <si>
    <t>T(u5,fs3)</t>
  </si>
  <si>
    <t>fS(ms2)</t>
  </si>
  <si>
    <t>fS(ms3,gs1)</t>
  </si>
  <si>
    <t>3414HY0237</t>
  </si>
  <si>
    <t>zy</t>
  </si>
  <si>
    <t>yp</t>
  </si>
  <si>
    <t>fS(ms2,gs1,fg1)</t>
  </si>
  <si>
    <t>fl</t>
  </si>
  <si>
    <t>fS(u2,ms3)</t>
  </si>
  <si>
    <t>mS(fs3,gs1)</t>
  </si>
  <si>
    <t>mS(fs4)</t>
  </si>
  <si>
    <t>mS(gs4,fg2)</t>
  </si>
  <si>
    <t>gS(ms3,fg3,no)</t>
  </si>
  <si>
    <t>mS(gs4,fg3)</t>
  </si>
  <si>
    <t>Lf</t>
  </si>
  <si>
    <t>2629HY0373</t>
  </si>
  <si>
    <t>U(h)</t>
  </si>
  <si>
    <t>fS(ms2,hz1)</t>
  </si>
  <si>
    <t>qN</t>
  </si>
  <si>
    <t>mS(fs4,gs1)</t>
  </si>
  <si>
    <t>fG(gs4,ms2,mg3,gg2)</t>
  </si>
  <si>
    <t>f?,gf?</t>
  </si>
  <si>
    <t>U(t1,fs3,ms1)</t>
  </si>
  <si>
    <t>T(u3,fs3)</t>
  </si>
  <si>
    <t>U(t3,fs3,ms1)</t>
  </si>
  <si>
    <t>T</t>
  </si>
  <si>
    <t>qL</t>
  </si>
  <si>
    <t>tmi</t>
  </si>
  <si>
    <t>x</t>
  </si>
  <si>
    <t>Auswahl</t>
  </si>
  <si>
    <t>Median</t>
  </si>
  <si>
    <t>Max</t>
  </si>
  <si>
    <t>Min</t>
  </si>
  <si>
    <t>a</t>
  </si>
  <si>
    <t>Parameter</t>
  </si>
  <si>
    <t>log KOW</t>
  </si>
  <si>
    <t>Naphthalin</t>
  </si>
  <si>
    <r>
      <t>C</t>
    </r>
    <r>
      <rPr>
        <vertAlign val="subscript"/>
        <sz val="10"/>
        <color theme="1"/>
        <rFont val="Calibri"/>
        <family val="2"/>
        <scheme val="minor"/>
      </rPr>
      <t>10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8</t>
    </r>
  </si>
  <si>
    <r>
      <t>32</t>
    </r>
    <r>
      <rPr>
        <vertAlign val="superscript"/>
        <sz val="10"/>
        <color rgb="FF000000"/>
        <rFont val="Calibri"/>
        <family val="2"/>
        <scheme val="minor"/>
      </rPr>
      <t>(1)</t>
    </r>
  </si>
  <si>
    <r>
      <t>3.3</t>
    </r>
    <r>
      <rPr>
        <vertAlign val="superscript"/>
        <sz val="10"/>
        <color theme="1"/>
        <rFont val="Calibri"/>
        <family val="2"/>
        <scheme val="minor"/>
      </rPr>
      <t>(4)</t>
    </r>
  </si>
  <si>
    <r>
      <t>0.133</t>
    </r>
    <r>
      <rPr>
        <vertAlign val="superscript"/>
        <sz val="10"/>
        <color theme="1"/>
        <rFont val="Calibri"/>
        <family val="2"/>
        <scheme val="minor"/>
      </rPr>
      <t>(1)</t>
    </r>
  </si>
  <si>
    <r>
      <t>3.04E-02</t>
    </r>
    <r>
      <rPr>
        <vertAlign val="superscript"/>
        <sz val="10"/>
        <color theme="1"/>
        <rFont val="Calibri"/>
        <family val="2"/>
        <scheme val="minor"/>
      </rPr>
      <t xml:space="preserve"> (3)</t>
    </r>
  </si>
  <si>
    <t>Acenaphthylen</t>
  </si>
  <si>
    <r>
      <t>C</t>
    </r>
    <r>
      <rPr>
        <vertAlign val="subscript"/>
        <sz val="10"/>
        <color theme="1"/>
        <rFont val="Calibri"/>
        <family val="2"/>
        <scheme val="minor"/>
      </rPr>
      <t>12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8</t>
    </r>
  </si>
  <si>
    <r>
      <t>3.93</t>
    </r>
    <r>
      <rPr>
        <vertAlign val="superscript"/>
        <sz val="10"/>
        <color theme="1"/>
        <rFont val="Calibri"/>
        <family val="2"/>
        <scheme val="minor"/>
      </rPr>
      <t>(1)</t>
    </r>
  </si>
  <si>
    <r>
      <t>3.44</t>
    </r>
    <r>
      <rPr>
        <vertAlign val="superscript"/>
        <sz val="10"/>
        <color theme="1"/>
        <rFont val="Calibri"/>
        <family val="2"/>
        <scheme val="minor"/>
      </rPr>
      <t>(4)</t>
    </r>
  </si>
  <si>
    <r>
      <t>8.8E-3</t>
    </r>
    <r>
      <rPr>
        <vertAlign val="superscript"/>
        <sz val="10"/>
        <color theme="1"/>
        <rFont val="Calibri"/>
        <family val="2"/>
        <scheme val="minor"/>
      </rPr>
      <t>(5)</t>
    </r>
  </si>
  <si>
    <r>
      <t>4.51E-03</t>
    </r>
    <r>
      <rPr>
        <vertAlign val="superscript"/>
        <sz val="10"/>
        <color theme="1"/>
        <rFont val="Calibri"/>
        <family val="2"/>
        <scheme val="minor"/>
      </rPr>
      <t>(4)</t>
    </r>
  </si>
  <si>
    <t>Acenaphthen</t>
  </si>
  <si>
    <r>
      <t>C</t>
    </r>
    <r>
      <rPr>
        <vertAlign val="subscript"/>
        <sz val="10"/>
        <color theme="1"/>
        <rFont val="Calibri"/>
        <family val="2"/>
        <scheme val="minor"/>
      </rPr>
      <t>13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10</t>
    </r>
  </si>
  <si>
    <r>
      <t>3.8</t>
    </r>
    <r>
      <rPr>
        <vertAlign val="superscript"/>
        <sz val="10"/>
        <color theme="1"/>
        <rFont val="Calibri"/>
        <family val="2"/>
        <scheme val="minor"/>
      </rPr>
      <t>(1)</t>
    </r>
  </si>
  <si>
    <r>
      <t>3.85</t>
    </r>
    <r>
      <rPr>
        <vertAlign val="superscript"/>
        <sz val="10"/>
        <color theme="1"/>
        <rFont val="Calibri"/>
        <family val="2"/>
        <scheme val="minor"/>
      </rPr>
      <t>(4)</t>
    </r>
  </si>
  <si>
    <r>
      <t>3E-3</t>
    </r>
    <r>
      <rPr>
        <vertAlign val="superscript"/>
        <sz val="10"/>
        <color theme="1"/>
        <rFont val="Calibri"/>
        <family val="2"/>
        <scheme val="minor"/>
      </rPr>
      <t>(1)</t>
    </r>
  </si>
  <si>
    <r>
      <t>6.36E-03</t>
    </r>
    <r>
      <rPr>
        <vertAlign val="superscript"/>
        <sz val="10"/>
        <color theme="1"/>
        <rFont val="Calibri"/>
        <family val="2"/>
        <scheme val="minor"/>
      </rPr>
      <t>(4)</t>
    </r>
  </si>
  <si>
    <t>Struktur</t>
  </si>
  <si>
    <t>Summen-formel</t>
  </si>
  <si>
    <t>1,3,5: (25°C )</t>
  </si>
  <si>
    <t>4: (20°C)</t>
  </si>
  <si>
    <t>(25°C )PAK</t>
  </si>
  <si>
    <t>(3:Gl. ( 26 )25C; 4: 20°C)</t>
  </si>
  <si>
    <t>m=35 %</t>
  </si>
  <si>
    <t>n=40 %</t>
  </si>
  <si>
    <t>(20°C)</t>
  </si>
  <si>
    <t>Einheit</t>
  </si>
  <si>
    <t>[g/mol]</t>
  </si>
  <si>
    <t>[mg/l]</t>
  </si>
  <si>
    <t>[-]</t>
  </si>
  <si>
    <t>[hPa]</t>
  </si>
  <si>
    <t>[cm²/s]</t>
  </si>
  <si>
    <t>[kg/m³]</t>
  </si>
  <si>
    <t>Fluorene</t>
  </si>
  <si>
    <r>
      <t>1.9</t>
    </r>
    <r>
      <rPr>
        <vertAlign val="superscript"/>
        <sz val="10"/>
        <color theme="1"/>
        <rFont val="Calibri"/>
        <family val="2"/>
        <scheme val="minor"/>
      </rPr>
      <t>(1)</t>
    </r>
  </si>
  <si>
    <r>
      <t>4.14</t>
    </r>
    <r>
      <rPr>
        <vertAlign val="superscript"/>
        <sz val="10"/>
        <color theme="1"/>
        <rFont val="Calibri"/>
        <family val="2"/>
        <scheme val="minor"/>
      </rPr>
      <t>(4)</t>
    </r>
  </si>
  <si>
    <r>
      <t>9.6E-4</t>
    </r>
    <r>
      <rPr>
        <vertAlign val="superscript"/>
        <sz val="10"/>
        <color theme="1"/>
        <rFont val="Calibri"/>
        <family val="2"/>
        <scheme val="minor"/>
      </rPr>
      <t>(1)</t>
    </r>
  </si>
  <si>
    <r>
      <t>2.61E-03</t>
    </r>
    <r>
      <rPr>
        <vertAlign val="superscript"/>
        <sz val="10"/>
        <color theme="1"/>
        <rFont val="Calibri"/>
        <family val="2"/>
        <scheme val="minor"/>
      </rPr>
      <t>(4)</t>
    </r>
  </si>
  <si>
    <t>Phenanthren</t>
  </si>
  <si>
    <r>
      <t>C</t>
    </r>
    <r>
      <rPr>
        <vertAlign val="subscript"/>
        <sz val="10"/>
        <color theme="1"/>
        <rFont val="Calibri"/>
        <family val="2"/>
        <scheme val="minor"/>
      </rPr>
      <t>14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10</t>
    </r>
  </si>
  <si>
    <r>
      <t>1.10</t>
    </r>
    <r>
      <rPr>
        <vertAlign val="superscript"/>
        <sz val="10"/>
        <color rgb="FF000000"/>
        <rFont val="Calibri"/>
        <family val="2"/>
        <scheme val="minor"/>
      </rPr>
      <t>(3)</t>
    </r>
  </si>
  <si>
    <r>
      <t>4.42</t>
    </r>
    <r>
      <rPr>
        <vertAlign val="superscript"/>
        <sz val="10"/>
        <color theme="1"/>
        <rFont val="Calibri"/>
        <family val="2"/>
        <scheme val="minor"/>
      </rPr>
      <t>(4)</t>
    </r>
  </si>
  <si>
    <r>
      <t>2.2E-4</t>
    </r>
    <r>
      <rPr>
        <vertAlign val="superscript"/>
        <sz val="10"/>
        <color theme="1"/>
        <rFont val="Calibri"/>
        <family val="2"/>
        <scheme val="minor"/>
      </rPr>
      <t>(1)</t>
    </r>
  </si>
  <si>
    <r>
      <t>1.07E-03</t>
    </r>
    <r>
      <rPr>
        <vertAlign val="superscript"/>
        <sz val="10"/>
        <color theme="1"/>
        <rFont val="Calibri"/>
        <family val="2"/>
        <scheme val="minor"/>
      </rPr>
      <t>(3)</t>
    </r>
  </si>
  <si>
    <t>Anthracen</t>
  </si>
  <si>
    <r>
      <t>C</t>
    </r>
    <r>
      <rPr>
        <vertAlign val="subscript"/>
        <sz val="10"/>
        <color rgb="FF000000"/>
        <rFont val="Calibri"/>
        <family val="2"/>
        <scheme val="minor"/>
      </rPr>
      <t>14</t>
    </r>
    <r>
      <rPr>
        <sz val="10"/>
        <color rgb="FF000000"/>
        <rFont val="Calibri"/>
        <family val="2"/>
        <scheme val="minor"/>
      </rPr>
      <t>H</t>
    </r>
    <r>
      <rPr>
        <vertAlign val="subscript"/>
        <sz val="10"/>
        <color rgb="FF000000"/>
        <rFont val="Calibri"/>
        <family val="2"/>
        <scheme val="minor"/>
      </rPr>
      <t>10</t>
    </r>
  </si>
  <si>
    <r>
      <t>4.34E-02</t>
    </r>
    <r>
      <rPr>
        <vertAlign val="superscript"/>
        <sz val="10"/>
        <color rgb="FF000000"/>
        <rFont val="Calibri"/>
        <family val="2"/>
        <scheme val="minor"/>
      </rPr>
      <t>(4)</t>
    </r>
  </si>
  <si>
    <r>
      <t>4.47</t>
    </r>
    <r>
      <rPr>
        <vertAlign val="superscript"/>
        <sz val="10"/>
        <color rgb="FF000000"/>
        <rFont val="Calibri"/>
        <family val="2"/>
        <scheme val="minor"/>
      </rPr>
      <t>(4)</t>
    </r>
  </si>
  <si>
    <r>
      <t>0.97E-05</t>
    </r>
    <r>
      <rPr>
        <vertAlign val="superscript"/>
        <sz val="10"/>
        <color theme="1"/>
        <rFont val="Calibri"/>
        <family val="2"/>
        <scheme val="minor"/>
      </rPr>
      <t>(1)</t>
    </r>
  </si>
  <si>
    <r>
      <t>1.32E-03</t>
    </r>
    <r>
      <rPr>
        <vertAlign val="superscript"/>
        <sz val="10"/>
        <color rgb="FF000000"/>
        <rFont val="Calibri"/>
        <family val="2"/>
        <scheme val="minor"/>
      </rPr>
      <t>(3)</t>
    </r>
  </si>
  <si>
    <t>Fluoranthen</t>
  </si>
  <si>
    <r>
      <t>C</t>
    </r>
    <r>
      <rPr>
        <vertAlign val="subscript"/>
        <sz val="10"/>
        <color rgb="FF000000"/>
        <rFont val="Calibri"/>
        <family val="2"/>
        <scheme val="minor"/>
      </rPr>
      <t>16</t>
    </r>
    <r>
      <rPr>
        <sz val="10"/>
        <color rgb="FF000000"/>
        <rFont val="Calibri"/>
        <family val="2"/>
        <scheme val="minor"/>
      </rPr>
      <t>H</t>
    </r>
    <r>
      <rPr>
        <vertAlign val="subscript"/>
        <sz val="10"/>
        <color rgb="FF000000"/>
        <rFont val="Calibri"/>
        <family val="2"/>
        <scheme val="minor"/>
      </rPr>
      <t>10</t>
    </r>
  </si>
  <si>
    <r>
      <t>2.2E-1</t>
    </r>
    <r>
      <rPr>
        <vertAlign val="superscript"/>
        <sz val="10"/>
        <color rgb="FF000000"/>
        <rFont val="Calibri"/>
        <family val="2"/>
        <scheme val="minor"/>
      </rPr>
      <t>(1)</t>
    </r>
  </si>
  <si>
    <r>
      <t>5.03</t>
    </r>
    <r>
      <rPr>
        <vertAlign val="superscript"/>
        <sz val="10"/>
        <color rgb="FF000000"/>
        <rFont val="Calibri"/>
        <family val="2"/>
        <scheme val="minor"/>
      </rPr>
      <t>(4)</t>
    </r>
  </si>
  <si>
    <r>
      <t>0.96E0-05</t>
    </r>
    <r>
      <rPr>
        <vertAlign val="superscript"/>
        <sz val="10"/>
        <color theme="1"/>
        <rFont val="Calibri"/>
        <family val="2"/>
        <scheme val="minor"/>
      </rPr>
      <t>(1)</t>
    </r>
  </si>
  <si>
    <r>
      <t>6.6E-04</t>
    </r>
    <r>
      <rPr>
        <vertAlign val="superscript"/>
        <sz val="10"/>
        <color rgb="FF000000"/>
        <rFont val="Calibri"/>
        <family val="2"/>
        <scheme val="minor"/>
      </rPr>
      <t>(4)</t>
    </r>
  </si>
  <si>
    <t>Pyren</t>
  </si>
  <si>
    <r>
      <t>1.4E-01</t>
    </r>
    <r>
      <rPr>
        <vertAlign val="superscript"/>
        <sz val="10"/>
        <color rgb="FF000000"/>
        <rFont val="Calibri"/>
        <family val="2"/>
        <scheme val="minor"/>
      </rPr>
      <t>(1)</t>
    </r>
  </si>
  <si>
    <r>
      <t>5.02</t>
    </r>
    <r>
      <rPr>
        <vertAlign val="superscript"/>
        <sz val="10"/>
        <color rgb="FF000000"/>
        <rFont val="Calibri"/>
        <family val="2"/>
        <scheme val="minor"/>
      </rPr>
      <t>(4)</t>
    </r>
  </si>
  <si>
    <r>
      <t>0.82E-05</t>
    </r>
    <r>
      <rPr>
        <vertAlign val="superscript"/>
        <sz val="10"/>
        <color theme="1"/>
        <rFont val="Calibri"/>
        <family val="2"/>
        <scheme val="minor"/>
      </rPr>
      <t>(1)</t>
    </r>
  </si>
  <si>
    <r>
      <t>4.5E-04</t>
    </r>
    <r>
      <rPr>
        <vertAlign val="superscript"/>
        <sz val="10"/>
        <color rgb="FF000000"/>
        <rFont val="Calibri"/>
        <family val="2"/>
        <scheme val="minor"/>
      </rPr>
      <t>(4)</t>
    </r>
  </si>
  <si>
    <t>Benzo(a)-anthracen</t>
  </si>
  <si>
    <r>
      <t>C</t>
    </r>
    <r>
      <rPr>
        <vertAlign val="subscript"/>
        <sz val="10"/>
        <color rgb="FF000000"/>
        <rFont val="Calibri"/>
        <family val="2"/>
        <scheme val="minor"/>
      </rPr>
      <t>18</t>
    </r>
    <r>
      <rPr>
        <sz val="10"/>
        <color rgb="FF000000"/>
        <rFont val="Calibri"/>
        <family val="2"/>
        <scheme val="minor"/>
      </rPr>
      <t>H</t>
    </r>
    <r>
      <rPr>
        <vertAlign val="subscript"/>
        <sz val="10"/>
        <color rgb="FF000000"/>
        <rFont val="Calibri"/>
        <family val="2"/>
        <scheme val="minor"/>
      </rPr>
      <t>12</t>
    </r>
  </si>
  <si>
    <r>
      <t>9.40E-02</t>
    </r>
    <r>
      <rPr>
        <vertAlign val="superscript"/>
        <sz val="10"/>
        <color rgb="FF000000"/>
        <rFont val="Calibri"/>
        <family val="2"/>
        <scheme val="minor"/>
      </rPr>
      <t>(4)</t>
    </r>
  </si>
  <si>
    <r>
      <t>5.6</t>
    </r>
    <r>
      <rPr>
        <vertAlign val="superscript"/>
        <sz val="10"/>
        <color rgb="FF000000"/>
        <rFont val="Calibri"/>
        <family val="2"/>
        <scheme val="minor"/>
      </rPr>
      <t>(4)</t>
    </r>
  </si>
  <si>
    <r>
      <t>2.5E-07</t>
    </r>
    <r>
      <rPr>
        <vertAlign val="superscript"/>
        <sz val="10"/>
        <color theme="1"/>
        <rFont val="Calibri"/>
        <family val="2"/>
        <scheme val="minor"/>
      </rPr>
      <t>(1)</t>
    </r>
  </si>
  <si>
    <r>
      <t>1.37E-04</t>
    </r>
    <r>
      <rPr>
        <vertAlign val="superscript"/>
        <sz val="10"/>
        <color rgb="FF000000"/>
        <rFont val="Calibri"/>
        <family val="2"/>
        <scheme val="minor"/>
      </rPr>
      <t>(4)</t>
    </r>
  </si>
  <si>
    <t>Chrysen</t>
  </si>
  <si>
    <r>
      <t>6E-03</t>
    </r>
    <r>
      <rPr>
        <vertAlign val="superscript"/>
        <sz val="10"/>
        <color rgb="FF000000"/>
        <rFont val="Calibri"/>
        <family val="2"/>
        <scheme val="minor"/>
      </rPr>
      <t>(1)</t>
    </r>
  </si>
  <si>
    <r>
      <t>8.27E-07</t>
    </r>
    <r>
      <rPr>
        <vertAlign val="superscript"/>
        <sz val="10"/>
        <color theme="1"/>
        <rFont val="Calibri"/>
        <family val="2"/>
        <scheme val="minor"/>
      </rPr>
      <t>(5)</t>
    </r>
  </si>
  <si>
    <r>
      <t>3.88E-03</t>
    </r>
    <r>
      <rPr>
        <vertAlign val="superscript"/>
        <sz val="10"/>
        <color rgb="FF000000"/>
        <rFont val="Calibri"/>
        <family val="2"/>
        <scheme val="minor"/>
      </rPr>
      <t>(4)</t>
    </r>
  </si>
  <si>
    <r>
      <t>C</t>
    </r>
    <r>
      <rPr>
        <vertAlign val="subscript"/>
        <sz val="10"/>
        <color rgb="FF000000"/>
        <rFont val="Calibri"/>
        <family val="2"/>
        <scheme val="minor"/>
      </rPr>
      <t>20</t>
    </r>
    <r>
      <rPr>
        <sz val="10"/>
        <color rgb="FF000000"/>
        <rFont val="Calibri"/>
        <family val="2"/>
        <scheme val="minor"/>
      </rPr>
      <t>H</t>
    </r>
    <r>
      <rPr>
        <vertAlign val="subscript"/>
        <sz val="10"/>
        <color rgb="FF000000"/>
        <rFont val="Calibri"/>
        <family val="2"/>
        <scheme val="minor"/>
      </rPr>
      <t>12</t>
    </r>
  </si>
  <si>
    <r>
      <t>1.20E-03</t>
    </r>
    <r>
      <rPr>
        <vertAlign val="superscript"/>
        <sz val="10"/>
        <color rgb="FF000000"/>
        <rFont val="Calibri"/>
        <family val="2"/>
        <scheme val="minor"/>
      </rPr>
      <t>(1)</t>
    </r>
  </si>
  <si>
    <t>k.A.</t>
  </si>
  <si>
    <r>
      <t>6.66E-07</t>
    </r>
    <r>
      <rPr>
        <vertAlign val="superscript"/>
        <sz val="10"/>
        <color theme="1"/>
        <rFont val="Calibri"/>
        <family val="2"/>
        <scheme val="minor"/>
      </rPr>
      <t>(1)</t>
    </r>
  </si>
  <si>
    <r>
      <t>4.5E-03</t>
    </r>
    <r>
      <rPr>
        <vertAlign val="superscript"/>
        <sz val="10"/>
        <color rgb="FF000000"/>
        <rFont val="Calibri"/>
        <family val="2"/>
        <scheme val="minor"/>
      </rPr>
      <t>(4)</t>
    </r>
  </si>
  <si>
    <r>
      <t>1.22E-02</t>
    </r>
    <r>
      <rPr>
        <vertAlign val="superscript"/>
        <sz val="10"/>
        <color rgb="FF000000"/>
        <rFont val="Calibri"/>
        <family val="2"/>
        <scheme val="minor"/>
      </rPr>
      <t>(1)</t>
    </r>
  </si>
  <si>
    <r>
      <t>6.09</t>
    </r>
    <r>
      <rPr>
        <vertAlign val="superscript"/>
        <sz val="10"/>
        <color rgb="FF000000"/>
        <rFont val="Calibri"/>
        <family val="2"/>
        <scheme val="minor"/>
      </rPr>
      <t>(4)</t>
    </r>
  </si>
  <si>
    <r>
      <t>6.3E-07</t>
    </r>
    <r>
      <rPr>
        <vertAlign val="superscript"/>
        <sz val="10"/>
        <color theme="1"/>
        <rFont val="Calibri"/>
        <family val="2"/>
        <scheme val="minor"/>
      </rPr>
      <t>(1)</t>
    </r>
  </si>
  <si>
    <r>
      <t>3.40E-05</t>
    </r>
    <r>
      <rPr>
        <vertAlign val="superscript"/>
        <sz val="10"/>
        <color rgb="FF000000"/>
        <rFont val="Calibri"/>
        <family val="2"/>
        <scheme val="minor"/>
      </rPr>
      <t>(4)</t>
    </r>
  </si>
  <si>
    <t>Benzo(a)pyren</t>
  </si>
  <si>
    <r>
      <t>4.5E-03</t>
    </r>
    <r>
      <rPr>
        <vertAlign val="superscript"/>
        <sz val="10"/>
        <color rgb="FF000000"/>
        <rFont val="Calibri"/>
        <family val="2"/>
        <scheme val="minor"/>
      </rPr>
      <t>(1)</t>
    </r>
  </si>
  <si>
    <r>
      <t>6.01</t>
    </r>
    <r>
      <rPr>
        <vertAlign val="superscript"/>
        <sz val="10"/>
        <color rgb="FF000000"/>
        <rFont val="Calibri"/>
        <family val="2"/>
        <scheme val="minor"/>
      </rPr>
      <t>(4)</t>
    </r>
  </si>
  <si>
    <r>
      <t>7E-09</t>
    </r>
    <r>
      <rPr>
        <vertAlign val="superscript"/>
        <sz val="10"/>
        <color theme="1"/>
        <rFont val="Calibri"/>
        <family val="2"/>
        <scheme val="minor"/>
      </rPr>
      <t>(1)</t>
    </r>
  </si>
  <si>
    <r>
      <t>4.62E-05</t>
    </r>
    <r>
      <rPr>
        <vertAlign val="superscript"/>
        <sz val="10"/>
        <color rgb="FF000000"/>
        <rFont val="Calibri"/>
        <family val="2"/>
        <scheme val="minor"/>
      </rPr>
      <t>(4)</t>
    </r>
  </si>
  <si>
    <r>
      <t>C</t>
    </r>
    <r>
      <rPr>
        <vertAlign val="subscript"/>
        <sz val="10"/>
        <color rgb="FF000000"/>
        <rFont val="Calibri"/>
        <family val="2"/>
        <scheme val="minor"/>
      </rPr>
      <t>22</t>
    </r>
    <r>
      <rPr>
        <sz val="10"/>
        <color rgb="FF000000"/>
        <rFont val="Calibri"/>
        <family val="2"/>
        <scheme val="minor"/>
      </rPr>
      <t>H</t>
    </r>
    <r>
      <rPr>
        <vertAlign val="subscript"/>
        <sz val="10"/>
        <color rgb="FF000000"/>
        <rFont val="Calibri"/>
        <family val="2"/>
        <scheme val="minor"/>
      </rPr>
      <t>12</t>
    </r>
  </si>
  <si>
    <r>
      <t>6.2E-02</t>
    </r>
    <r>
      <rPr>
        <vertAlign val="superscript"/>
        <sz val="10"/>
        <color rgb="FF000000"/>
        <rFont val="Calibri"/>
        <family val="2"/>
        <scheme val="minor"/>
      </rPr>
      <t>(1)</t>
    </r>
  </si>
  <si>
    <r>
      <t>6.54</t>
    </r>
    <r>
      <rPr>
        <vertAlign val="superscript"/>
        <sz val="10"/>
        <color rgb="FF000000"/>
        <rFont val="Calibri"/>
        <family val="2"/>
        <scheme val="minor"/>
      </rPr>
      <t>(4)</t>
    </r>
  </si>
  <si>
    <r>
      <t>1E-09</t>
    </r>
    <r>
      <rPr>
        <vertAlign val="superscript"/>
        <sz val="10"/>
        <color rgb="FF000000"/>
        <rFont val="Calibri"/>
        <family val="2"/>
        <scheme val="minor"/>
      </rPr>
      <t>(1)</t>
    </r>
  </si>
  <si>
    <r>
      <t>6.56E-05</t>
    </r>
    <r>
      <rPr>
        <vertAlign val="superscript"/>
        <sz val="10"/>
        <color rgb="FF000000"/>
        <rFont val="Calibri"/>
        <family val="2"/>
        <scheme val="minor"/>
      </rPr>
      <t>(4)</t>
    </r>
  </si>
  <si>
    <r>
      <t>C</t>
    </r>
    <r>
      <rPr>
        <vertAlign val="subscript"/>
        <sz val="10"/>
        <color rgb="FF000000"/>
        <rFont val="Calibri"/>
        <family val="2"/>
        <scheme val="minor"/>
      </rPr>
      <t>22</t>
    </r>
    <r>
      <rPr>
        <sz val="10"/>
        <color rgb="FF000000"/>
        <rFont val="Calibri"/>
        <family val="2"/>
        <scheme val="minor"/>
      </rPr>
      <t>H</t>
    </r>
    <r>
      <rPr>
        <vertAlign val="subscript"/>
        <sz val="10"/>
        <color rgb="FF000000"/>
        <rFont val="Calibri"/>
        <family val="2"/>
        <scheme val="minor"/>
      </rPr>
      <t>14</t>
    </r>
  </si>
  <si>
    <r>
      <t>2.5E-09</t>
    </r>
    <r>
      <rPr>
        <vertAlign val="superscript"/>
        <sz val="10"/>
        <color rgb="FF000000"/>
        <rFont val="Calibri"/>
        <family val="2"/>
        <scheme val="minor"/>
      </rPr>
      <t>(1)</t>
    </r>
  </si>
  <si>
    <r>
      <t>6.6</t>
    </r>
    <r>
      <rPr>
        <vertAlign val="superscript"/>
        <sz val="10"/>
        <color rgb="FF000000"/>
        <rFont val="Calibri"/>
        <family val="2"/>
        <scheme val="minor"/>
      </rPr>
      <t>(4)</t>
    </r>
  </si>
  <si>
    <r>
      <t>1.3E-10</t>
    </r>
    <r>
      <rPr>
        <vertAlign val="superscript"/>
        <sz val="10"/>
        <color rgb="FF000000"/>
        <rFont val="Calibri"/>
        <family val="2"/>
        <scheme val="minor"/>
      </rPr>
      <t>(1)</t>
    </r>
  </si>
  <si>
    <r>
      <t>6.03E-07</t>
    </r>
    <r>
      <rPr>
        <vertAlign val="superscript"/>
        <sz val="10"/>
        <color rgb="FF000000"/>
        <rFont val="Calibri"/>
        <family val="2"/>
        <scheme val="minor"/>
      </rPr>
      <t>(4)</t>
    </r>
  </si>
  <si>
    <r>
      <t>2.60E-04</t>
    </r>
    <r>
      <rPr>
        <vertAlign val="superscript"/>
        <sz val="10"/>
        <color rgb="FF000000"/>
        <rFont val="Calibri"/>
        <family val="2"/>
        <scheme val="minor"/>
      </rPr>
      <t>(4)</t>
    </r>
  </si>
  <si>
    <r>
      <t>6.59</t>
    </r>
    <r>
      <rPr>
        <vertAlign val="superscript"/>
        <sz val="10"/>
        <color rgb="FF000000"/>
        <rFont val="Calibri"/>
        <family val="2"/>
        <scheme val="minor"/>
      </rPr>
      <t>(4)</t>
    </r>
  </si>
  <si>
    <r>
      <t>1.33E-10</t>
    </r>
    <r>
      <rPr>
        <vertAlign val="superscript"/>
        <sz val="10"/>
        <color rgb="FF000000"/>
        <rFont val="Calibri"/>
        <family val="2"/>
        <scheme val="minor"/>
      </rPr>
      <t>(5)</t>
    </r>
  </si>
  <si>
    <r>
      <t>5.74E-06</t>
    </r>
    <r>
      <rPr>
        <vertAlign val="superscript"/>
        <sz val="10"/>
        <color rgb="FF000000"/>
        <rFont val="Calibri"/>
        <family val="2"/>
        <scheme val="minor"/>
      </rPr>
      <t>(4)</t>
    </r>
  </si>
  <si>
    <t>M(1)</t>
  </si>
  <si>
    <t>L H2O(1,3,4,5)</t>
  </si>
  <si>
    <t>log Kow(1,2)</t>
  </si>
  <si>
    <t>log Koc(4,7)</t>
  </si>
  <si>
    <t>Ps(1,2,3,5)</t>
  </si>
  <si>
    <t>H(3,4)</t>
  </si>
  <si>
    <t>DH2O(4)</t>
  </si>
  <si>
    <t>Dsand(3)</t>
  </si>
  <si>
    <t>Dschluff (3)</t>
  </si>
  <si>
    <t xml:space="preserve">r(1,5) </t>
  </si>
  <si>
    <t>max</t>
  </si>
  <si>
    <t>min</t>
  </si>
  <si>
    <t xml:space="preserve">ρ(Korn) </t>
  </si>
  <si>
    <t>i</t>
  </si>
  <si>
    <t>Mittel</t>
  </si>
  <si>
    <t>Di Toro</t>
  </si>
  <si>
    <t xml:space="preserve">Karickhoff </t>
  </si>
  <si>
    <t>Karickhoff</t>
  </si>
  <si>
    <t>ne</t>
  </si>
  <si>
    <t>med</t>
  </si>
  <si>
    <t>mittel</t>
  </si>
  <si>
    <t>fCorg</t>
  </si>
  <si>
    <t>Konstante</t>
  </si>
  <si>
    <t>Corg</t>
  </si>
  <si>
    <t>DiTORO</t>
  </si>
  <si>
    <t>[m/s]</t>
  </si>
  <si>
    <t>[g/g]</t>
  </si>
  <si>
    <t>U-Faktor</t>
  </si>
  <si>
    <t>s=&gt; d</t>
  </si>
  <si>
    <r>
      <t>fCorg</t>
    </r>
    <r>
      <rPr>
        <b/>
        <vertAlign val="superscript"/>
        <sz val="11"/>
        <color theme="1"/>
        <rFont val="Calibri"/>
        <family val="2"/>
        <scheme val="minor"/>
      </rPr>
      <t>1</t>
    </r>
  </si>
  <si>
    <r>
      <t>kf</t>
    </r>
    <r>
      <rPr>
        <b/>
        <vertAlign val="superscript"/>
        <sz val="11"/>
        <color theme="1"/>
        <rFont val="Calibri"/>
        <family val="2"/>
        <scheme val="minor"/>
      </rPr>
      <t>2</t>
    </r>
  </si>
  <si>
    <t>2: berechnet aus allen durchlässigen und stark durchlässigen Schichten, GCI</t>
  </si>
  <si>
    <r>
      <t>[g/cm</t>
    </r>
    <r>
      <rPr>
        <b/>
        <vertAlign val="superscript"/>
        <sz val="11"/>
        <color theme="1"/>
        <rFont val="Calibri"/>
        <family val="2"/>
        <scheme val="minor"/>
      </rPr>
      <t>3</t>
    </r>
    <r>
      <rPr>
        <b/>
        <sz val="11"/>
        <color theme="1"/>
        <rFont val="Calibri"/>
        <family val="2"/>
        <scheme val="minor"/>
      </rPr>
      <t>] = kg/l</t>
    </r>
  </si>
  <si>
    <t>log KOC DiTORO</t>
  </si>
  <si>
    <t xml:space="preserve">log KOC Karickhoff </t>
  </si>
  <si>
    <r>
      <t>3.35</t>
    </r>
    <r>
      <rPr>
        <b/>
        <vertAlign val="superscript"/>
        <sz val="10"/>
        <color theme="1"/>
        <rFont val="Calibri"/>
        <family val="2"/>
        <scheme val="minor"/>
      </rPr>
      <t>(1,2)</t>
    </r>
  </si>
  <si>
    <r>
      <t>4.07</t>
    </r>
    <r>
      <rPr>
        <b/>
        <vertAlign val="superscript"/>
        <sz val="10"/>
        <color rgb="FF000000"/>
        <rFont val="Calibri"/>
        <family val="2"/>
        <scheme val="minor"/>
      </rPr>
      <t>(1,2)</t>
    </r>
  </si>
  <si>
    <r>
      <t>3.92</t>
    </r>
    <r>
      <rPr>
        <b/>
        <vertAlign val="superscript"/>
        <sz val="10"/>
        <color rgb="FF000000"/>
        <rFont val="Calibri"/>
        <family val="2"/>
        <scheme val="minor"/>
      </rPr>
      <t>(2)</t>
    </r>
  </si>
  <si>
    <r>
      <t>4.18</t>
    </r>
    <r>
      <rPr>
        <b/>
        <vertAlign val="superscript"/>
        <sz val="10"/>
        <color rgb="FF000000"/>
        <rFont val="Calibri"/>
        <family val="2"/>
        <scheme val="minor"/>
      </rPr>
      <t>(2)</t>
    </r>
  </si>
  <si>
    <r>
      <t>4.52</t>
    </r>
    <r>
      <rPr>
        <b/>
        <vertAlign val="superscript"/>
        <sz val="10"/>
        <color rgb="FF000000"/>
        <rFont val="Calibri"/>
        <family val="2"/>
        <scheme val="minor"/>
      </rPr>
      <t>(2)</t>
    </r>
  </si>
  <si>
    <r>
      <t>4.5</t>
    </r>
    <r>
      <rPr>
        <b/>
        <vertAlign val="superscript"/>
        <sz val="10"/>
        <color rgb="FF000000"/>
        <rFont val="Calibri"/>
        <family val="2"/>
        <scheme val="minor"/>
      </rPr>
      <t>(2)</t>
    </r>
  </si>
  <si>
    <r>
      <t>5.2</t>
    </r>
    <r>
      <rPr>
        <b/>
        <vertAlign val="superscript"/>
        <sz val="10"/>
        <color rgb="FF000000"/>
        <rFont val="Calibri"/>
        <family val="2"/>
        <scheme val="minor"/>
      </rPr>
      <t>(2)</t>
    </r>
  </si>
  <si>
    <r>
      <t>5</t>
    </r>
    <r>
      <rPr>
        <b/>
        <vertAlign val="superscript"/>
        <sz val="10"/>
        <color rgb="FF000000"/>
        <rFont val="Calibri"/>
        <family val="2"/>
        <scheme val="minor"/>
      </rPr>
      <t>(2)</t>
    </r>
  </si>
  <si>
    <r>
      <t>5.91</t>
    </r>
    <r>
      <rPr>
        <b/>
        <vertAlign val="superscript"/>
        <sz val="10"/>
        <color rgb="FF000000"/>
        <rFont val="Calibri"/>
        <family val="2"/>
        <scheme val="minor"/>
      </rPr>
      <t>(2)</t>
    </r>
  </si>
  <si>
    <r>
      <t>5.86</t>
    </r>
    <r>
      <rPr>
        <b/>
        <vertAlign val="superscript"/>
        <sz val="10"/>
        <color rgb="FF000000"/>
        <rFont val="Calibri"/>
        <family val="2"/>
        <scheme val="minor"/>
      </rPr>
      <t>(2)</t>
    </r>
  </si>
  <si>
    <r>
      <t>5.78</t>
    </r>
    <r>
      <rPr>
        <b/>
        <vertAlign val="superscript"/>
        <sz val="10"/>
        <color theme="1"/>
        <rFont val="Calibri"/>
        <family val="2"/>
        <scheme val="minor"/>
      </rPr>
      <t>(2)</t>
    </r>
  </si>
  <si>
    <r>
      <t>6.11</t>
    </r>
    <r>
      <rPr>
        <b/>
        <vertAlign val="superscript"/>
        <sz val="10"/>
        <color rgb="FF000000"/>
        <rFont val="Calibri"/>
        <family val="2"/>
        <scheme val="minor"/>
      </rPr>
      <t>(2)</t>
    </r>
  </si>
  <si>
    <r>
      <t>6.35</t>
    </r>
    <r>
      <rPr>
        <b/>
        <vertAlign val="superscript"/>
        <sz val="10"/>
        <color rgb="FF000000"/>
        <rFont val="Calibri"/>
        <family val="2"/>
        <scheme val="minor"/>
      </rPr>
      <t>(2)</t>
    </r>
  </si>
  <si>
    <r>
      <t>6.75</t>
    </r>
    <r>
      <rPr>
        <b/>
        <vertAlign val="superscript"/>
        <sz val="10"/>
        <color rgb="FF000000"/>
        <rFont val="Calibri"/>
        <family val="2"/>
        <scheme val="minor"/>
      </rPr>
      <t>(2)</t>
    </r>
  </si>
  <si>
    <r>
      <t>6.9</t>
    </r>
    <r>
      <rPr>
        <b/>
        <vertAlign val="superscript"/>
        <sz val="10"/>
        <color rgb="FF000000"/>
        <rFont val="Calibri"/>
        <family val="2"/>
        <scheme val="minor"/>
      </rPr>
      <t>(2)</t>
    </r>
  </si>
  <si>
    <t>Werte aus I</t>
  </si>
  <si>
    <t>KOC DITORO</t>
  </si>
  <si>
    <t xml:space="preserve">KOC Karickhoff </t>
  </si>
  <si>
    <r>
      <t>n1</t>
    </r>
    <r>
      <rPr>
        <b/>
        <vertAlign val="superscript"/>
        <sz val="11"/>
        <color theme="1"/>
        <rFont val="Calibri"/>
        <family val="2"/>
        <scheme val="minor"/>
      </rPr>
      <t>3</t>
    </r>
  </si>
  <si>
    <r>
      <t>n2</t>
    </r>
    <r>
      <rPr>
        <b/>
        <vertAlign val="superscript"/>
        <sz val="11"/>
        <color theme="1"/>
        <rFont val="Calibri"/>
        <family val="2"/>
        <scheme val="minor"/>
      </rPr>
      <t>4</t>
    </r>
  </si>
  <si>
    <t>3: Gesamtporosität basierend auf einer eher kiesigen Komposition</t>
  </si>
  <si>
    <t>4: Gesamtporosität basierend auf einer eher schluffigen Komosition</t>
  </si>
  <si>
    <t>vf</t>
  </si>
  <si>
    <t>va</t>
  </si>
  <si>
    <t>[m/a]</t>
  </si>
  <si>
    <t>wenn der maximale kf auf 0.00055 gesetzt wird, kommt eine ähnliche Abstandsgeschwindigkeit wie bei Pirwitz heraus, 104 m/a ist zu hoch, 70 m/a realistischer</t>
  </si>
  <si>
    <t>Anmerkungen</t>
  </si>
  <si>
    <r>
      <t xml:space="preserve">hypothetischer n-/kf-Wert </t>
    </r>
    <r>
      <rPr>
        <b/>
        <vertAlign val="superscript"/>
        <sz val="11"/>
        <color theme="1"/>
        <rFont val="Calibri"/>
        <family val="2"/>
        <scheme val="minor"/>
      </rPr>
      <t>5</t>
    </r>
  </si>
  <si>
    <t>viel zu niedrig</t>
  </si>
  <si>
    <t>zu niedrig</t>
  </si>
  <si>
    <t xml:space="preserve">zum Vergleich: Nimmt man an, dass die Schadstoffe seit 50 bis 100 a im Grundwasserleiter transportiert werden, so müsste bei reiner Advektion die Fahne </t>
  </si>
  <si>
    <t>passt am besten</t>
  </si>
  <si>
    <t>fiktive werte</t>
  </si>
  <si>
    <t>Schadstoff</t>
  </si>
  <si>
    <t>Ansatz nach</t>
  </si>
  <si>
    <t>Corg Gehalte von weniger als 0.1 % lassen den empirischen Ansatz nicht zu</t>
  </si>
  <si>
    <t>DiTORO: Ansatz für semivolatile Substanzen</t>
  </si>
  <si>
    <t>Mittlerer Corg Gehalt: 0.2%</t>
  </si>
  <si>
    <t>Ein hoher Sandanteil wirkt sich verdünnend aus, der KOC Wert wird überschätzt : Vergleich nur innerhalb eines Korrelationsansatzes möglich. Problem bei Karickhoff</t>
  </si>
  <si>
    <t xml:space="preserve">Bei Überschätzung von KOC Werten führt dies zu einer hohen Retardation und zu einer kürzeren geschätzten Fahne. Die reale Fahne wäre länger. In der Realität wurde Fahnenlängen &gt; 1000 m aber nicht beobachtet. </t>
  </si>
  <si>
    <t>Benzo(k)-fluoranthen</t>
  </si>
  <si>
    <t>Benzo(b)-fluoranthen</t>
  </si>
  <si>
    <t>Indeno(1,2,3-cd)pyren</t>
  </si>
  <si>
    <t>Dibenzo(a,h)-anthracen</t>
  </si>
  <si>
    <t>Benzo(g,h,i)-perylen</t>
  </si>
  <si>
    <t>Indeno(1,2,3-cd)pyren kein KOW Wert</t>
  </si>
  <si>
    <t>kf GCI ermittelt, ne angepasst über va</t>
  </si>
  <si>
    <t xml:space="preserve">Die beobachtete Fahnenlänge beträgt 250 bis 300 m; Fahnenlängen liegen in der Regel für Naphthalin bei max. 300 m </t>
  </si>
  <si>
    <r>
      <t>hypothetischer Wert n/-nach Kf-Wertsuche in den Tiefenprofilen der Thierstraße (+1 bis -4 m NN)</t>
    </r>
    <r>
      <rPr>
        <b/>
        <vertAlign val="superscript"/>
        <sz val="11"/>
        <color theme="1"/>
        <rFont val="Calibri"/>
        <family val="2"/>
        <scheme val="minor"/>
      </rPr>
      <t>6</t>
    </r>
  </si>
  <si>
    <t xml:space="preserve">3: ρ(Korn) </t>
  </si>
  <si>
    <t>4: kf</t>
  </si>
  <si>
    <t>1: Porosität, n</t>
  </si>
  <si>
    <t>5: ne</t>
  </si>
  <si>
    <r>
      <t>Wert K</t>
    </r>
    <r>
      <rPr>
        <vertAlign val="subscript"/>
        <sz val="11"/>
        <color theme="1"/>
        <rFont val="Calibri"/>
        <family val="2"/>
        <scheme val="minor"/>
      </rPr>
      <t>OC</t>
    </r>
  </si>
  <si>
    <t>6: i</t>
  </si>
  <si>
    <t>1: Tiefenhorizonte 5-10m aus Vergleichsprofilen Wesersande</t>
  </si>
  <si>
    <t>6: Nach Ermittlung des kf Wertes in Bohrungen im Projektgebiet (die Porosität erscheint zu hoch)</t>
  </si>
  <si>
    <t>5: Nach Regulierung durch va,ne entspricht dem maximal Wert der Tiefenprofile der Wesersande</t>
  </si>
  <si>
    <t>Mindst Corg Gehalt für den Ansatz 0.1%</t>
  </si>
  <si>
    <r>
      <t>2: fC</t>
    </r>
    <r>
      <rPr>
        <vertAlign val="subscript"/>
        <sz val="11"/>
        <rFont val="Calibri"/>
        <family val="2"/>
        <scheme val="minor"/>
      </rPr>
      <t xml:space="preserve">org </t>
    </r>
  </si>
  <si>
    <t xml:space="preserve">va </t>
  </si>
  <si>
    <t>vs</t>
  </si>
  <si>
    <t xml:space="preserve"> [m/100a]</t>
  </si>
  <si>
    <r>
      <t>R</t>
    </r>
    <r>
      <rPr>
        <vertAlign val="subscript"/>
        <sz val="11"/>
        <color theme="1"/>
        <rFont val="Calibri"/>
        <family val="2"/>
        <scheme val="minor"/>
      </rPr>
      <t>n=x</t>
    </r>
  </si>
  <si>
    <r>
      <t>[g/cm</t>
    </r>
    <r>
      <rPr>
        <vertAlign val="superscript"/>
        <sz val="11"/>
        <color theme="1"/>
        <rFont val="Calibri"/>
        <family val="2"/>
      </rPr>
      <t>3</t>
    </r>
    <r>
      <rPr>
        <sz val="11"/>
        <color theme="1"/>
        <rFont val="Calibri"/>
        <family val="2"/>
      </rPr>
      <t>]</t>
    </r>
  </si>
  <si>
    <t>Tatsächlich ergeben sich theoretische Transportlängen, bei Annahme mittlerer hydraulischer Kenngrößen und mittlerer bzw. minimaler Corg-Gehalte von 0.2 % bzw. 0.015% , von 500 bis 3250 m . Corg Gehalte unterhalb von 0.1 % lassen die Verwendung der empirischen Gleichungen jedoch nicht zu.</t>
  </si>
  <si>
    <r>
      <t>in dieser Zeit mit einer Abstandsgeschwindigkeit von ca. 60 m/a (siehe mittlerer k</t>
    </r>
    <r>
      <rPr>
        <vertAlign val="subscript"/>
        <sz val="11"/>
        <color theme="1"/>
        <rFont val="Calibri"/>
        <family val="2"/>
        <scheme val="minor"/>
      </rPr>
      <t>f</t>
    </r>
    <r>
      <rPr>
        <sz val="11"/>
        <color theme="1"/>
        <rFont val="Calibri"/>
        <family val="2"/>
        <scheme val="minor"/>
      </rPr>
      <t>-Wert) zwischen 3000 m und 6000 m weit transportiert worden sein.</t>
    </r>
  </si>
  <si>
    <t>=&gt; Schadstoff bitte in der Auswahlliste auswählen</t>
  </si>
  <si>
    <t>kseiter@gdfb.de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</si>
</sst>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3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rgb="FF006100"/>
      <name val="Calibri"/>
      <family val="2"/>
      <scheme val="minor"/>
    </font>
    <font>
      <sz val="10"/>
      <color rgb="FF1F497D"/>
      <name val="Calibri"/>
      <family val="2"/>
      <scheme val="minor"/>
    </font>
    <font>
      <sz val="10"/>
      <color theme="1"/>
      <name val="Calibri"/>
      <family val="2"/>
      <scheme val="minor"/>
    </font>
    <font>
      <vertAlign val="subscript"/>
      <sz val="10"/>
      <color theme="1"/>
      <name val="Calibri"/>
      <family val="2"/>
      <scheme val="minor"/>
    </font>
    <font>
      <vertAlign val="superscript"/>
      <sz val="10"/>
      <color theme="1"/>
      <name val="Calibri"/>
      <family val="2"/>
      <scheme val="minor"/>
    </font>
    <font>
      <vertAlign val="superscript"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vertAlign val="subscript"/>
      <sz val="10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</font>
    <font>
      <b/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0"/>
      <color theme="1"/>
      <name val="Calibri"/>
      <family val="2"/>
      <scheme val="minor"/>
    </font>
    <font>
      <b/>
      <sz val="11"/>
      <color rgb="FF006100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b/>
      <vertAlign val="superscript"/>
      <sz val="10"/>
      <color theme="1"/>
      <name val="Calibri"/>
      <family val="2"/>
      <scheme val="minor"/>
    </font>
    <font>
      <b/>
      <vertAlign val="superscript"/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vertAlign val="subscript"/>
      <sz val="1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rgb="FFC6EFCE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5"/>
      </patternFill>
    </fill>
  </fills>
  <borders count="4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rgb="FFFF0000"/>
      </bottom>
      <diagonal/>
    </border>
    <border>
      <left style="medium">
        <color indexed="64"/>
      </left>
      <right style="medium">
        <color indexed="64"/>
      </right>
      <top style="thin">
        <color rgb="FFFF0000"/>
      </top>
      <bottom style="thin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7">
    <xf numFmtId="0" fontId="0" fillId="0" borderId="0"/>
    <xf numFmtId="0" fontId="2" fillId="0" borderId="0"/>
    <xf numFmtId="0" fontId="4" fillId="0" borderId="0"/>
    <xf numFmtId="0" fontId="5" fillId="3" borderId="0" applyNumberFormat="0" applyBorder="0" applyAlignment="0" applyProtection="0"/>
    <xf numFmtId="0" fontId="26" fillId="9" borderId="33" applyProtection="0">
      <alignment horizontal="center"/>
    </xf>
    <xf numFmtId="0" fontId="15" fillId="8" borderId="32">
      <alignment horizontal="center"/>
      <protection locked="0"/>
    </xf>
    <xf numFmtId="0" fontId="15" fillId="8" borderId="32">
      <alignment horizontal="center"/>
      <protection locked="0"/>
    </xf>
  </cellStyleXfs>
  <cellXfs count="224">
    <xf numFmtId="0" fontId="0" fillId="0" borderId="0" xfId="0"/>
    <xf numFmtId="0" fontId="1" fillId="2" borderId="1" xfId="1" applyFont="1" applyFill="1" applyBorder="1" applyAlignment="1">
      <alignment horizontal="center"/>
    </xf>
    <xf numFmtId="0" fontId="1" fillId="0" borderId="2" xfId="1" applyFont="1" applyFill="1" applyBorder="1" applyAlignment="1">
      <alignment horizontal="right"/>
    </xf>
    <xf numFmtId="0" fontId="1" fillId="0" borderId="2" xfId="1" applyFont="1" applyFill="1" applyBorder="1" applyAlignment="1"/>
    <xf numFmtId="0" fontId="2" fillId="0" borderId="0" xfId="1" applyAlignment="1"/>
    <xf numFmtId="0" fontId="3" fillId="0" borderId="2" xfId="2" applyFont="1" applyFill="1" applyBorder="1" applyAlignment="1"/>
    <xf numFmtId="0" fontId="3" fillId="0" borderId="2" xfId="2" applyFont="1" applyFill="1" applyBorder="1" applyAlignment="1">
      <alignment horizontal="right"/>
    </xf>
    <xf numFmtId="0" fontId="1" fillId="0" borderId="0" xfId="1" applyFont="1" applyFill="1" applyBorder="1" applyAlignment="1">
      <alignment horizontal="right"/>
    </xf>
    <xf numFmtId="2" fontId="1" fillId="2" borderId="1" xfId="1" applyNumberFormat="1" applyFont="1" applyFill="1" applyBorder="1" applyAlignment="1">
      <alignment horizontal="center"/>
    </xf>
    <xf numFmtId="2" fontId="2" fillId="0" borderId="0" xfId="1" applyNumberFormat="1" applyAlignment="1"/>
    <xf numFmtId="2" fontId="1" fillId="0" borderId="2" xfId="1" applyNumberFormat="1" applyFont="1" applyFill="1" applyBorder="1" applyAlignment="1">
      <alignment horizontal="right"/>
    </xf>
    <xf numFmtId="2" fontId="2" fillId="0" borderId="2" xfId="1" applyNumberFormat="1" applyBorder="1" applyAlignment="1"/>
    <xf numFmtId="2" fontId="1" fillId="0" borderId="0" xfId="1" applyNumberFormat="1" applyFont="1" applyFill="1" applyBorder="1" applyAlignment="1">
      <alignment horizontal="right"/>
    </xf>
    <xf numFmtId="2" fontId="0" fillId="0" borderId="0" xfId="0" applyNumberFormat="1"/>
    <xf numFmtId="0" fontId="3" fillId="2" borderId="3" xfId="1" applyFont="1" applyFill="1" applyBorder="1" applyAlignment="1">
      <alignment horizontal="center"/>
    </xf>
    <xf numFmtId="0" fontId="0" fillId="0" borderId="0" xfId="0" applyFill="1"/>
    <xf numFmtId="0" fontId="3" fillId="0" borderId="4" xfId="2" applyFont="1" applyFill="1" applyBorder="1" applyAlignment="1"/>
    <xf numFmtId="0" fontId="3" fillId="0" borderId="1" xfId="2" applyFont="1" applyFill="1" applyBorder="1" applyAlignment="1">
      <alignment horizontal="center"/>
    </xf>
    <xf numFmtId="0" fontId="0" fillId="0" borderId="18" xfId="0" applyBorder="1"/>
    <xf numFmtId="0" fontId="0" fillId="4" borderId="0" xfId="0" applyFill="1" applyBorder="1"/>
    <xf numFmtId="0" fontId="0" fillId="4" borderId="18" xfId="0" applyFill="1" applyBorder="1"/>
    <xf numFmtId="0" fontId="0" fillId="4" borderId="14" xfId="0" applyFill="1" applyBorder="1"/>
    <xf numFmtId="0" fontId="0" fillId="4" borderId="11" xfId="0" applyFill="1" applyBorder="1"/>
    <xf numFmtId="0" fontId="1" fillId="0" borderId="0" xfId="1" applyFont="1" applyFill="1" applyBorder="1" applyAlignment="1"/>
    <xf numFmtId="0" fontId="2" fillId="0" borderId="0" xfId="1" applyBorder="1" applyAlignment="1"/>
    <xf numFmtId="2" fontId="2" fillId="0" borderId="0" xfId="1" applyNumberFormat="1" applyBorder="1" applyAlignment="1"/>
    <xf numFmtId="0" fontId="1" fillId="0" borderId="12" xfId="1" applyFont="1" applyFill="1" applyBorder="1" applyAlignment="1">
      <alignment horizontal="right"/>
    </xf>
    <xf numFmtId="0" fontId="1" fillId="0" borderId="13" xfId="1" applyFont="1" applyFill="1" applyBorder="1" applyAlignment="1">
      <alignment horizontal="right"/>
    </xf>
    <xf numFmtId="0" fontId="1" fillId="0" borderId="14" xfId="1" applyFont="1" applyFill="1" applyBorder="1" applyAlignment="1">
      <alignment horizontal="right"/>
    </xf>
    <xf numFmtId="0" fontId="1" fillId="0" borderId="14" xfId="1" applyFont="1" applyFill="1" applyBorder="1" applyAlignment="1"/>
    <xf numFmtId="0" fontId="1" fillId="2" borderId="15" xfId="1" applyFont="1" applyFill="1" applyBorder="1" applyAlignment="1">
      <alignment horizontal="center"/>
    </xf>
    <xf numFmtId="0" fontId="1" fillId="2" borderId="16" xfId="1" applyFont="1" applyFill="1" applyBorder="1" applyAlignment="1">
      <alignment horizontal="center"/>
    </xf>
    <xf numFmtId="2" fontId="1" fillId="2" borderId="16" xfId="1" applyNumberFormat="1" applyFont="1" applyFill="1" applyBorder="1" applyAlignment="1">
      <alignment horizontal="center"/>
    </xf>
    <xf numFmtId="0" fontId="3" fillId="2" borderId="28" xfId="1" applyFont="1" applyFill="1" applyBorder="1" applyAlignment="1">
      <alignment horizontal="center"/>
    </xf>
    <xf numFmtId="2" fontId="0" fillId="4" borderId="0" xfId="0" applyNumberFormat="1" applyFill="1" applyBorder="1"/>
    <xf numFmtId="0" fontId="17" fillId="4" borderId="0" xfId="0" applyFont="1" applyFill="1" applyBorder="1"/>
    <xf numFmtId="2" fontId="0" fillId="4" borderId="11" xfId="0" applyNumberFormat="1" applyFill="1" applyBorder="1"/>
    <xf numFmtId="0" fontId="17" fillId="4" borderId="11" xfId="0" applyFont="1" applyFill="1" applyBorder="1"/>
    <xf numFmtId="0" fontId="0" fillId="4" borderId="17" xfId="0" applyFill="1" applyBorder="1"/>
    <xf numFmtId="0" fontId="0" fillId="4" borderId="13" xfId="0" applyFill="1" applyBorder="1"/>
    <xf numFmtId="2" fontId="0" fillId="4" borderId="14" xfId="0" applyNumberFormat="1" applyFill="1" applyBorder="1"/>
    <xf numFmtId="0" fontId="17" fillId="4" borderId="14" xfId="0" applyFont="1" applyFill="1" applyBorder="1"/>
    <xf numFmtId="0" fontId="0" fillId="4" borderId="19" xfId="0" applyFill="1" applyBorder="1"/>
    <xf numFmtId="2" fontId="1" fillId="6" borderId="0" xfId="1" applyNumberFormat="1" applyFont="1" applyFill="1" applyBorder="1" applyAlignment="1">
      <alignment horizontal="right"/>
    </xf>
    <xf numFmtId="0" fontId="3" fillId="0" borderId="26" xfId="2" applyFont="1" applyFill="1" applyBorder="1" applyAlignment="1">
      <alignment horizontal="center"/>
    </xf>
    <xf numFmtId="0" fontId="3" fillId="0" borderId="27" xfId="2" applyFont="1" applyFill="1" applyBorder="1" applyAlignment="1"/>
    <xf numFmtId="0" fontId="3" fillId="0" borderId="27" xfId="2" applyFont="1" applyFill="1" applyBorder="1" applyAlignment="1">
      <alignment horizontal="right"/>
    </xf>
    <xf numFmtId="0" fontId="3" fillId="0" borderId="29" xfId="2" applyFont="1" applyFill="1" applyBorder="1" applyAlignment="1">
      <alignment horizontal="center"/>
    </xf>
    <xf numFmtId="0" fontId="3" fillId="0" borderId="30" xfId="2" applyFont="1" applyFill="1" applyBorder="1" applyAlignment="1">
      <alignment horizontal="center"/>
    </xf>
    <xf numFmtId="0" fontId="3" fillId="0" borderId="31" xfId="2" applyFont="1" applyFill="1" applyBorder="1" applyAlignment="1">
      <alignment horizontal="center"/>
    </xf>
    <xf numFmtId="0" fontId="17" fillId="4" borderId="10" xfId="0" applyFont="1" applyFill="1" applyBorder="1"/>
    <xf numFmtId="0" fontId="17" fillId="4" borderId="12" xfId="0" applyFont="1" applyFill="1" applyBorder="1"/>
    <xf numFmtId="0" fontId="0" fillId="0" borderId="0" xfId="0" applyFill="1" applyProtection="1">
      <protection locked="0"/>
    </xf>
    <xf numFmtId="0" fontId="17" fillId="5" borderId="24" xfId="0" applyFont="1" applyFill="1" applyBorder="1" applyAlignment="1" applyProtection="1">
      <alignment horizontal="center"/>
      <protection locked="0"/>
    </xf>
    <xf numFmtId="0" fontId="17" fillId="5" borderId="9" xfId="0" applyFont="1" applyFill="1" applyBorder="1" applyAlignment="1" applyProtection="1">
      <alignment horizontal="center"/>
      <protection locked="0"/>
    </xf>
    <xf numFmtId="0" fontId="17" fillId="0" borderId="0" xfId="0" applyFont="1" applyFill="1" applyAlignment="1" applyProtection="1">
      <alignment horizontal="center"/>
      <protection locked="0"/>
    </xf>
    <xf numFmtId="0" fontId="17" fillId="5" borderId="23" xfId="0" applyFont="1" applyFill="1" applyBorder="1" applyAlignment="1" applyProtection="1">
      <alignment horizontal="center"/>
      <protection locked="0"/>
    </xf>
    <xf numFmtId="0" fontId="17" fillId="5" borderId="5" xfId="0" applyFont="1" applyFill="1" applyBorder="1" applyAlignment="1" applyProtection="1">
      <alignment horizontal="center"/>
      <protection locked="0"/>
    </xf>
    <xf numFmtId="0" fontId="0" fillId="0" borderId="0" xfId="0" applyFill="1" applyBorder="1" applyProtection="1">
      <protection locked="0"/>
    </xf>
    <xf numFmtId="0" fontId="17" fillId="0" borderId="0" xfId="0" applyFon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4" xfId="0" applyFill="1" applyBorder="1" applyProtection="1">
      <protection locked="0"/>
    </xf>
    <xf numFmtId="0" fontId="0" fillId="0" borderId="0" xfId="0" applyFont="1" applyFill="1" applyProtection="1">
      <protection locked="0"/>
    </xf>
    <xf numFmtId="2" fontId="0" fillId="0" borderId="7" xfId="0" applyNumberFormat="1" applyFill="1" applyBorder="1" applyAlignment="1" applyProtection="1">
      <alignment horizontal="center"/>
      <protection locked="0"/>
    </xf>
    <xf numFmtId="0" fontId="0" fillId="0" borderId="0" xfId="0" applyFill="1" applyBorder="1" applyAlignment="1" applyProtection="1">
      <alignment horizontal="center"/>
      <protection locked="0"/>
    </xf>
    <xf numFmtId="0" fontId="0" fillId="0" borderId="0" xfId="0" applyFont="1" applyFill="1" applyBorder="1" applyAlignment="1" applyProtection="1">
      <alignment horizontal="center"/>
      <protection locked="0"/>
    </xf>
    <xf numFmtId="0" fontId="0" fillId="0" borderId="0" xfId="0" applyFill="1" applyAlignment="1" applyProtection="1">
      <alignment horizontal="center"/>
      <protection locked="0"/>
    </xf>
    <xf numFmtId="2" fontId="0" fillId="0" borderId="7" xfId="0" applyNumberFormat="1" applyFont="1" applyFill="1" applyBorder="1" applyAlignment="1" applyProtection="1">
      <alignment horizontal="center"/>
      <protection locked="0"/>
    </xf>
    <xf numFmtId="0" fontId="15" fillId="0" borderId="0" xfId="0" applyFont="1" applyFill="1" applyBorder="1" applyAlignment="1" applyProtection="1">
      <alignment horizontal="center"/>
      <protection locked="0"/>
    </xf>
    <xf numFmtId="2" fontId="15" fillId="0" borderId="7" xfId="0" applyNumberFormat="1" applyFont="1" applyFill="1" applyBorder="1" applyAlignment="1" applyProtection="1">
      <alignment horizontal="center"/>
      <protection locked="0"/>
    </xf>
    <xf numFmtId="0" fontId="17" fillId="5" borderId="20" xfId="0" applyFont="1" applyFill="1" applyBorder="1" applyAlignment="1" applyProtection="1">
      <alignment horizontal="center"/>
      <protection locked="0" hidden="1"/>
    </xf>
    <xf numFmtId="0" fontId="17" fillId="5" borderId="24" xfId="0" applyFont="1" applyFill="1" applyBorder="1" applyAlignment="1" applyProtection="1">
      <alignment horizontal="center"/>
      <protection locked="0" hidden="1"/>
    </xf>
    <xf numFmtId="0" fontId="18" fillId="5" borderId="24" xfId="0" applyFont="1" applyFill="1" applyBorder="1" applyAlignment="1" applyProtection="1">
      <alignment horizontal="center"/>
      <protection locked="0" hidden="1"/>
    </xf>
    <xf numFmtId="0" fontId="17" fillId="5" borderId="21" xfId="0" applyFont="1" applyFill="1" applyBorder="1" applyAlignment="1" applyProtection="1">
      <alignment horizontal="left"/>
      <protection locked="0" hidden="1"/>
    </xf>
    <xf numFmtId="0" fontId="17" fillId="5" borderId="23" xfId="0" applyFont="1" applyFill="1" applyBorder="1" applyAlignment="1" applyProtection="1">
      <alignment horizontal="center"/>
      <protection locked="0" hidden="1"/>
    </xf>
    <xf numFmtId="0" fontId="17" fillId="5" borderId="23" xfId="0" applyFont="1" applyFill="1" applyBorder="1" applyProtection="1">
      <protection locked="0" hidden="1"/>
    </xf>
    <xf numFmtId="0" fontId="18" fillId="5" borderId="23" xfId="0" applyFont="1" applyFill="1" applyBorder="1" applyAlignment="1" applyProtection="1">
      <alignment horizontal="center"/>
      <protection locked="0" hidden="1"/>
    </xf>
    <xf numFmtId="0" fontId="17" fillId="0" borderId="25" xfId="0" applyFont="1" applyFill="1" applyBorder="1" applyProtection="1">
      <protection locked="0" hidden="1"/>
    </xf>
    <xf numFmtId="0" fontId="0" fillId="0" borderId="0" xfId="0" applyFill="1" applyBorder="1" applyAlignment="1" applyProtection="1">
      <alignment horizontal="center"/>
      <protection locked="0" hidden="1"/>
    </xf>
    <xf numFmtId="164" fontId="0" fillId="0" borderId="0" xfId="0" applyNumberFormat="1" applyFont="1" applyFill="1" applyBorder="1" applyAlignment="1" applyProtection="1">
      <alignment horizontal="center"/>
      <protection locked="0" hidden="1"/>
    </xf>
    <xf numFmtId="0" fontId="0" fillId="0" borderId="0" xfId="0" applyFont="1" applyFill="1" applyBorder="1" applyAlignment="1" applyProtection="1">
      <alignment horizontal="center"/>
      <protection locked="0" hidden="1"/>
    </xf>
    <xf numFmtId="0" fontId="14" fillId="0" borderId="0" xfId="0" applyFont="1" applyFill="1" applyBorder="1" applyAlignment="1" applyProtection="1">
      <alignment horizontal="center"/>
      <protection locked="0" hidden="1"/>
    </xf>
    <xf numFmtId="0" fontId="26" fillId="0" borderId="0" xfId="3" applyFont="1" applyFill="1" applyBorder="1" applyAlignment="1" applyProtection="1">
      <alignment horizontal="center"/>
      <protection locked="0" hidden="1"/>
    </xf>
    <xf numFmtId="0" fontId="13" fillId="0" borderId="0" xfId="0" applyFont="1" applyFill="1" applyBorder="1" applyAlignment="1" applyProtection="1">
      <alignment horizontal="center"/>
      <protection locked="0" hidden="1"/>
    </xf>
    <xf numFmtId="0" fontId="15" fillId="0" borderId="25" xfId="0" applyFont="1" applyFill="1" applyBorder="1" applyProtection="1">
      <protection locked="0" hidden="1"/>
    </xf>
    <xf numFmtId="0" fontId="15" fillId="0" borderId="0" xfId="0" applyFont="1" applyFill="1" applyBorder="1" applyAlignment="1" applyProtection="1">
      <alignment horizontal="center"/>
      <protection locked="0" hidden="1"/>
    </xf>
    <xf numFmtId="164" fontId="15" fillId="0" borderId="0" xfId="0" applyNumberFormat="1" applyFont="1" applyFill="1" applyBorder="1" applyAlignment="1" applyProtection="1">
      <alignment horizontal="center"/>
      <protection locked="0" hidden="1"/>
    </xf>
    <xf numFmtId="0" fontId="0" fillId="0" borderId="0" xfId="0" applyBorder="1" applyAlignment="1" applyProtection="1">
      <alignment horizontal="center"/>
      <protection locked="0" hidden="1"/>
    </xf>
    <xf numFmtId="0" fontId="15" fillId="0" borderId="0" xfId="3" applyFont="1" applyFill="1" applyBorder="1" applyAlignment="1" applyProtection="1">
      <alignment horizontal="center"/>
      <protection locked="0" hidden="1"/>
    </xf>
    <xf numFmtId="0" fontId="17" fillId="0" borderId="25" xfId="0" applyFont="1" applyBorder="1" applyAlignment="1" applyProtection="1">
      <alignment wrapText="1"/>
      <protection locked="0" hidden="1"/>
    </xf>
    <xf numFmtId="0" fontId="0" fillId="0" borderId="11" xfId="0" applyFill="1" applyBorder="1" applyProtection="1">
      <protection locked="0" hidden="1"/>
    </xf>
    <xf numFmtId="0" fontId="0" fillId="0" borderId="0" xfId="0" applyFill="1" applyProtection="1">
      <protection locked="0" hidden="1"/>
    </xf>
    <xf numFmtId="0" fontId="0" fillId="0" borderId="0" xfId="0" applyFill="1" applyBorder="1" applyProtection="1">
      <protection locked="0" hidden="1"/>
    </xf>
    <xf numFmtId="0" fontId="0" fillId="0" borderId="14" xfId="0" applyFill="1" applyBorder="1" applyProtection="1">
      <protection locked="0" hidden="1"/>
    </xf>
    <xf numFmtId="2" fontId="17" fillId="0" borderId="0" xfId="0" applyNumberFormat="1" applyFont="1" applyFill="1" applyProtection="1">
      <protection locked="0" hidden="1"/>
    </xf>
    <xf numFmtId="11" fontId="0" fillId="0" borderId="0" xfId="0" applyNumberFormat="1" applyFill="1" applyProtection="1">
      <protection locked="0" hidden="1"/>
    </xf>
    <xf numFmtId="2" fontId="17" fillId="0" borderId="0" xfId="0" applyNumberFormat="1" applyFont="1" applyFill="1" applyBorder="1" applyProtection="1">
      <protection locked="0" hidden="1"/>
    </xf>
    <xf numFmtId="0" fontId="17" fillId="0" borderId="40" xfId="0" quotePrefix="1" applyFont="1" applyFill="1" applyBorder="1" applyAlignment="1" applyProtection="1">
      <alignment horizontal="left"/>
      <protection locked="0" hidden="1"/>
    </xf>
    <xf numFmtId="0" fontId="0" fillId="0" borderId="41" xfId="0" applyFill="1" applyBorder="1" applyProtection="1">
      <protection locked="0" hidden="1"/>
    </xf>
    <xf numFmtId="0" fontId="0" fillId="0" borderId="42" xfId="0" applyFill="1" applyBorder="1" applyProtection="1">
      <protection locked="0" hidden="1"/>
    </xf>
    <xf numFmtId="11" fontId="0" fillId="0" borderId="0" xfId="0" applyNumberFormat="1" applyFill="1" applyBorder="1" applyProtection="1">
      <protection locked="0" hidden="1"/>
    </xf>
    <xf numFmtId="0" fontId="0" fillId="6" borderId="43" xfId="0" applyFont="1" applyFill="1" applyBorder="1" applyAlignment="1" applyProtection="1">
      <alignment horizontal="center"/>
      <protection locked="0" hidden="1"/>
    </xf>
    <xf numFmtId="0" fontId="0" fillId="6" borderId="35" xfId="0" applyFont="1" applyFill="1" applyBorder="1" applyAlignment="1" applyProtection="1">
      <alignment horizontal="center"/>
      <protection locked="0" hidden="1"/>
    </xf>
    <xf numFmtId="0" fontId="0" fillId="6" borderId="35" xfId="0" applyFont="1" applyFill="1" applyBorder="1" applyAlignment="1" applyProtection="1">
      <alignment horizontal="center" vertical="center" wrapText="1"/>
      <protection locked="0" hidden="1"/>
    </xf>
    <xf numFmtId="0" fontId="0" fillId="7" borderId="35" xfId="0" applyFont="1" applyFill="1" applyBorder="1" applyAlignment="1" applyProtection="1">
      <alignment horizontal="center"/>
      <protection locked="0" hidden="1"/>
    </xf>
    <xf numFmtId="0" fontId="0" fillId="7" borderId="37" xfId="0" applyFont="1" applyFill="1" applyBorder="1" applyAlignment="1" applyProtection="1">
      <alignment horizontal="center"/>
      <protection locked="0" hidden="1"/>
    </xf>
    <xf numFmtId="0" fontId="0" fillId="6" borderId="44" xfId="0" applyFont="1" applyFill="1" applyBorder="1" applyAlignment="1" applyProtection="1">
      <alignment horizontal="center"/>
      <protection locked="0" hidden="1"/>
    </xf>
    <xf numFmtId="0" fontId="0" fillId="6" borderId="36" xfId="0" applyFont="1" applyFill="1" applyBorder="1" applyAlignment="1" applyProtection="1">
      <alignment horizontal="center"/>
      <protection locked="0" hidden="1"/>
    </xf>
    <xf numFmtId="0" fontId="0" fillId="6" borderId="36" xfId="0" applyFont="1" applyFill="1" applyBorder="1" applyAlignment="1" applyProtection="1">
      <alignment horizontal="center" vertical="center" wrapText="1"/>
      <protection locked="0" hidden="1"/>
    </xf>
    <xf numFmtId="0" fontId="0" fillId="7" borderId="36" xfId="0" applyFont="1" applyFill="1" applyBorder="1" applyAlignment="1" applyProtection="1">
      <alignment horizontal="center"/>
      <protection locked="0" hidden="1"/>
    </xf>
    <xf numFmtId="0" fontId="0" fillId="7" borderId="38" xfId="0" applyFont="1" applyFill="1" applyBorder="1" applyAlignment="1" applyProtection="1">
      <alignment horizontal="center"/>
      <protection locked="0" hidden="1"/>
    </xf>
    <xf numFmtId="0" fontId="15" fillId="0" borderId="0" xfId="0" applyFont="1" applyFill="1" applyBorder="1" applyProtection="1">
      <protection locked="0" hidden="1"/>
    </xf>
    <xf numFmtId="0" fontId="0" fillId="6" borderId="43" xfId="0" applyFill="1" applyBorder="1" applyAlignment="1" applyProtection="1">
      <alignment horizontal="center"/>
      <protection locked="0" hidden="1"/>
    </xf>
    <xf numFmtId="0" fontId="0" fillId="6" borderId="35" xfId="0" applyFill="1" applyBorder="1" applyAlignment="1" applyProtection="1">
      <alignment horizontal="center"/>
      <protection locked="0" hidden="1"/>
    </xf>
    <xf numFmtId="0" fontId="0" fillId="6" borderId="35" xfId="0" applyFill="1" applyBorder="1" applyAlignment="1" applyProtection="1">
      <alignment horizontal="left"/>
      <protection locked="0" hidden="1"/>
    </xf>
    <xf numFmtId="0" fontId="0" fillId="7" borderId="35" xfId="0" applyFill="1" applyBorder="1" applyAlignment="1" applyProtection="1">
      <alignment horizontal="center"/>
      <protection locked="0" hidden="1"/>
    </xf>
    <xf numFmtId="0" fontId="15" fillId="6" borderId="43" xfId="0" applyFont="1" applyFill="1" applyBorder="1" applyAlignment="1" applyProtection="1">
      <alignment horizontal="center"/>
      <protection locked="0" hidden="1"/>
    </xf>
    <xf numFmtId="2" fontId="0" fillId="6" borderId="35" xfId="0" applyNumberFormat="1" applyFill="1" applyBorder="1" applyAlignment="1" applyProtection="1">
      <alignment horizontal="center"/>
      <protection locked="0" hidden="1"/>
    </xf>
    <xf numFmtId="0" fontId="17" fillId="0" borderId="35" xfId="0" applyFont="1" applyFill="1" applyBorder="1" applyAlignment="1" applyProtection="1">
      <alignment horizontal="center"/>
      <protection locked="0" hidden="1"/>
    </xf>
    <xf numFmtId="0" fontId="28" fillId="6" borderId="35" xfId="0" applyFont="1" applyFill="1" applyBorder="1" applyAlignment="1" applyProtection="1">
      <alignment horizontal="center"/>
      <protection locked="0" hidden="1"/>
    </xf>
    <xf numFmtId="2" fontId="29" fillId="7" borderId="35" xfId="0" applyNumberFormat="1" applyFont="1" applyFill="1" applyBorder="1" applyAlignment="1" applyProtection="1">
      <alignment horizontal="center"/>
      <protection locked="0" hidden="1"/>
    </xf>
    <xf numFmtId="2" fontId="29" fillId="7" borderId="37" xfId="0" applyNumberFormat="1" applyFont="1" applyFill="1" applyBorder="1" applyAlignment="1" applyProtection="1">
      <alignment horizontal="center"/>
      <protection locked="0" hidden="1"/>
    </xf>
    <xf numFmtId="0" fontId="13" fillId="0" borderId="0" xfId="0" applyFont="1" applyFill="1" applyBorder="1" applyProtection="1">
      <protection locked="0" hidden="1"/>
    </xf>
    <xf numFmtId="0" fontId="15" fillId="6" borderId="35" xfId="0" applyFont="1" applyFill="1" applyBorder="1" applyAlignment="1" applyProtection="1">
      <alignment horizontal="center"/>
      <protection locked="0" hidden="1"/>
    </xf>
    <xf numFmtId="2" fontId="29" fillId="6" borderId="35" xfId="0" applyNumberFormat="1" applyFont="1" applyFill="1" applyBorder="1" applyAlignment="1" applyProtection="1">
      <alignment horizontal="left"/>
      <protection locked="0" hidden="1"/>
    </xf>
    <xf numFmtId="2" fontId="29" fillId="6" borderId="35" xfId="0" applyNumberFormat="1" applyFont="1" applyFill="1" applyBorder="1" applyAlignment="1" applyProtection="1">
      <alignment horizontal="center"/>
      <protection locked="0" hidden="1"/>
    </xf>
    <xf numFmtId="2" fontId="0" fillId="7" borderId="35" xfId="0" applyNumberFormat="1" applyFont="1" applyFill="1" applyBorder="1" applyAlignment="1" applyProtection="1">
      <alignment horizontal="center"/>
      <protection locked="0" hidden="1"/>
    </xf>
    <xf numFmtId="2" fontId="0" fillId="7" borderId="37" xfId="0" applyNumberFormat="1" applyFont="1" applyFill="1" applyBorder="1" applyAlignment="1" applyProtection="1">
      <alignment horizontal="center"/>
      <protection locked="0" hidden="1"/>
    </xf>
    <xf numFmtId="0" fontId="0" fillId="0" borderId="0" xfId="0" applyFont="1" applyFill="1" applyBorder="1" applyProtection="1">
      <protection locked="0" hidden="1"/>
    </xf>
    <xf numFmtId="0" fontId="13" fillId="6" borderId="43" xfId="0" applyFont="1" applyFill="1" applyBorder="1" applyAlignment="1" applyProtection="1">
      <alignment horizontal="center"/>
      <protection locked="0" hidden="1"/>
    </xf>
    <xf numFmtId="2" fontId="0" fillId="6" borderId="35" xfId="0" applyNumberFormat="1" applyFont="1" applyFill="1" applyBorder="1" applyAlignment="1" applyProtection="1">
      <alignment horizontal="center"/>
      <protection locked="0" hidden="1"/>
    </xf>
    <xf numFmtId="2" fontId="15" fillId="6" borderId="35" xfId="0" applyNumberFormat="1" applyFont="1" applyFill="1" applyBorder="1" applyAlignment="1" applyProtection="1">
      <alignment horizontal="center"/>
      <protection locked="0" hidden="1"/>
    </xf>
    <xf numFmtId="164" fontId="28" fillId="6" borderId="35" xfId="0" applyNumberFormat="1" applyFont="1" applyFill="1" applyBorder="1" applyAlignment="1" applyProtection="1">
      <alignment horizontal="center"/>
      <protection locked="0" hidden="1"/>
    </xf>
    <xf numFmtId="2" fontId="15" fillId="7" borderId="35" xfId="0" applyNumberFormat="1" applyFont="1" applyFill="1" applyBorder="1" applyAlignment="1" applyProtection="1">
      <alignment horizontal="center"/>
      <protection locked="0" hidden="1"/>
    </xf>
    <xf numFmtId="0" fontId="14" fillId="6" borderId="35" xfId="0" applyFont="1" applyFill="1" applyBorder="1" applyAlignment="1" applyProtection="1">
      <alignment horizontal="left"/>
      <protection locked="0" hidden="1"/>
    </xf>
    <xf numFmtId="0" fontId="14" fillId="6" borderId="35" xfId="0" applyFont="1" applyFill="1" applyBorder="1" applyAlignment="1" applyProtection="1">
      <alignment horizontal="center"/>
      <protection locked="0" hidden="1"/>
    </xf>
    <xf numFmtId="2" fontId="0" fillId="7" borderId="37" xfId="0" applyNumberFormat="1" applyFill="1" applyBorder="1" applyAlignment="1" applyProtection="1">
      <alignment horizontal="center"/>
      <protection locked="0" hidden="1"/>
    </xf>
    <xf numFmtId="0" fontId="17" fillId="6" borderId="35" xfId="0" applyFont="1" applyFill="1" applyBorder="1" applyAlignment="1" applyProtection="1">
      <alignment horizontal="center"/>
      <protection locked="0" hidden="1"/>
    </xf>
    <xf numFmtId="0" fontId="25" fillId="6" borderId="43" xfId="0" applyFont="1" applyFill="1" applyBorder="1" applyAlignment="1" applyProtection="1">
      <alignment horizontal="center"/>
      <protection locked="0" hidden="1"/>
    </xf>
    <xf numFmtId="2" fontId="17" fillId="0" borderId="35" xfId="0" applyNumberFormat="1" applyFont="1" applyFill="1" applyBorder="1" applyAlignment="1" applyProtection="1">
      <alignment horizontal="center"/>
      <protection locked="0" hidden="1"/>
    </xf>
    <xf numFmtId="2" fontId="0" fillId="6" borderId="35" xfId="0" applyNumberFormat="1" applyFill="1" applyBorder="1" applyProtection="1">
      <protection locked="0" hidden="1"/>
    </xf>
    <xf numFmtId="0" fontId="16" fillId="6" borderId="43" xfId="0" applyFont="1" applyFill="1" applyBorder="1" applyAlignment="1" applyProtection="1">
      <alignment horizontal="center"/>
      <protection locked="0" hidden="1"/>
    </xf>
    <xf numFmtId="11" fontId="17" fillId="6" borderId="35" xfId="0" applyNumberFormat="1" applyFont="1" applyFill="1" applyBorder="1" applyAlignment="1" applyProtection="1">
      <alignment horizontal="center"/>
      <protection locked="0" hidden="1"/>
    </xf>
    <xf numFmtId="11" fontId="0" fillId="6" borderId="35" xfId="0" applyNumberFormat="1" applyFont="1" applyFill="1" applyBorder="1" applyAlignment="1" applyProtection="1">
      <alignment horizontal="left"/>
      <protection locked="0" hidden="1"/>
    </xf>
    <xf numFmtId="11" fontId="0" fillId="6" borderId="35" xfId="0" applyNumberFormat="1" applyFont="1" applyFill="1" applyBorder="1" applyAlignment="1" applyProtection="1">
      <alignment horizontal="center"/>
      <protection locked="0" hidden="1"/>
    </xf>
    <xf numFmtId="2" fontId="17" fillId="7" borderId="37" xfId="0" applyNumberFormat="1" applyFont="1" applyFill="1" applyBorder="1" applyAlignment="1" applyProtection="1">
      <alignment horizontal="center"/>
      <protection locked="0" hidden="1"/>
    </xf>
    <xf numFmtId="0" fontId="25" fillId="6" borderId="45" xfId="0" applyFont="1" applyFill="1" applyBorder="1" applyAlignment="1" applyProtection="1">
      <alignment horizontal="center"/>
      <protection locked="0" hidden="1"/>
    </xf>
    <xf numFmtId="2" fontId="0" fillId="6" borderId="34" xfId="0" applyNumberFormat="1" applyFill="1" applyBorder="1" applyAlignment="1" applyProtection="1">
      <alignment horizontal="center"/>
      <protection locked="0" hidden="1"/>
    </xf>
    <xf numFmtId="0" fontId="0" fillId="6" borderId="34" xfId="0" applyFont="1" applyFill="1" applyBorder="1" applyAlignment="1" applyProtection="1">
      <alignment horizontal="left"/>
      <protection locked="0" hidden="1"/>
    </xf>
    <xf numFmtId="0" fontId="0" fillId="6" borderId="34" xfId="0" applyFont="1" applyFill="1" applyBorder="1" applyAlignment="1" applyProtection="1">
      <alignment horizontal="center"/>
      <protection locked="0" hidden="1"/>
    </xf>
    <xf numFmtId="2" fontId="15" fillId="7" borderId="34" xfId="0" applyNumberFormat="1" applyFont="1" applyFill="1" applyBorder="1" applyAlignment="1" applyProtection="1">
      <alignment horizontal="center"/>
      <protection locked="0" hidden="1"/>
    </xf>
    <xf numFmtId="0" fontId="0" fillId="7" borderId="39" xfId="0" applyFill="1" applyBorder="1" applyProtection="1">
      <protection locked="0" hidden="1"/>
    </xf>
    <xf numFmtId="1" fontId="17" fillId="6" borderId="35" xfId="0" applyNumberFormat="1" applyFont="1" applyFill="1" applyBorder="1" applyAlignment="1" applyProtection="1">
      <alignment horizontal="center"/>
      <protection locked="0" hidden="1"/>
    </xf>
    <xf numFmtId="0" fontId="0" fillId="7" borderId="37" xfId="0" applyFill="1" applyBorder="1" applyProtection="1">
      <protection locked="0" hidden="1"/>
    </xf>
    <xf numFmtId="0" fontId="0" fillId="6" borderId="46" xfId="0" applyFill="1" applyBorder="1" applyAlignment="1" applyProtection="1">
      <alignment horizontal="center"/>
      <protection locked="0" hidden="1"/>
    </xf>
    <xf numFmtId="0" fontId="0" fillId="6" borderId="47" xfId="0" applyFill="1" applyBorder="1" applyAlignment="1" applyProtection="1">
      <alignment horizontal="center"/>
      <protection locked="0" hidden="1"/>
    </xf>
    <xf numFmtId="2" fontId="0" fillId="6" borderId="47" xfId="0" applyNumberFormat="1" applyFill="1" applyBorder="1" applyProtection="1">
      <protection locked="0" hidden="1"/>
    </xf>
    <xf numFmtId="0" fontId="0" fillId="6" borderId="47" xfId="0" applyFill="1" applyBorder="1" applyProtection="1">
      <protection locked="0" hidden="1"/>
    </xf>
    <xf numFmtId="0" fontId="0" fillId="7" borderId="47" xfId="0" applyFill="1" applyBorder="1" applyAlignment="1" applyProtection="1">
      <alignment horizontal="center"/>
      <protection locked="0" hidden="1"/>
    </xf>
    <xf numFmtId="2" fontId="0" fillId="7" borderId="48" xfId="0" applyNumberFormat="1" applyFill="1" applyBorder="1" applyAlignment="1" applyProtection="1">
      <alignment horizontal="center"/>
      <protection locked="0" hidden="1"/>
    </xf>
    <xf numFmtId="0" fontId="27" fillId="0" borderId="0" xfId="0" applyFont="1" applyFill="1" applyProtection="1">
      <protection locked="0" hidden="1"/>
    </xf>
    <xf numFmtId="2" fontId="29" fillId="7" borderId="35" xfId="0" applyNumberFormat="1" applyFont="1" applyFill="1" applyBorder="1" applyAlignment="1" applyProtection="1">
      <alignment horizontal="center"/>
      <protection hidden="1"/>
    </xf>
    <xf numFmtId="0" fontId="0" fillId="0" borderId="0" xfId="0" applyProtection="1">
      <protection locked="0" hidden="1"/>
    </xf>
    <xf numFmtId="0" fontId="20" fillId="4" borderId="24" xfId="3" applyFont="1" applyFill="1" applyBorder="1" applyAlignment="1" applyProtection="1">
      <alignment horizontal="center"/>
      <protection locked="0" hidden="1"/>
    </xf>
    <xf numFmtId="0" fontId="20" fillId="4" borderId="24" xfId="3" applyFont="1" applyFill="1" applyBorder="1" applyAlignment="1" applyProtection="1">
      <alignment horizontal="center" wrapText="1"/>
      <protection locked="0" hidden="1"/>
    </xf>
    <xf numFmtId="0" fontId="20" fillId="4" borderId="22" xfId="3" applyFont="1" applyFill="1" applyBorder="1" applyAlignment="1" applyProtection="1">
      <alignment horizontal="center"/>
      <protection locked="0" hidden="1"/>
    </xf>
    <xf numFmtId="0" fontId="20" fillId="4" borderId="0" xfId="3" applyFont="1" applyFill="1" applyBorder="1" applyAlignment="1" applyProtection="1">
      <alignment horizontal="center"/>
      <protection locked="0" hidden="1"/>
    </xf>
    <xf numFmtId="0" fontId="20" fillId="4" borderId="0" xfId="3" applyFont="1" applyFill="1" applyBorder="1" applyAlignment="1" applyProtection="1">
      <alignment horizontal="center" wrapText="1"/>
      <protection locked="0" hidden="1"/>
    </xf>
    <xf numFmtId="0" fontId="20" fillId="4" borderId="8" xfId="3" applyFont="1" applyFill="1" applyBorder="1" applyAlignment="1" applyProtection="1">
      <alignment horizontal="center"/>
      <protection locked="0" hidden="1"/>
    </xf>
    <xf numFmtId="0" fontId="20" fillId="4" borderId="20" xfId="3" applyFont="1" applyFill="1" applyBorder="1" applyAlignment="1" applyProtection="1">
      <alignment horizontal="center"/>
      <protection locked="0" hidden="1"/>
    </xf>
    <xf numFmtId="0" fontId="0" fillId="0" borderId="20" xfId="0" applyBorder="1" applyProtection="1">
      <protection locked="0" hidden="1"/>
    </xf>
    <xf numFmtId="0" fontId="6" fillId="0" borderId="20" xfId="0" applyFont="1" applyBorder="1" applyAlignment="1" applyProtection="1">
      <alignment horizontal="justify"/>
      <protection locked="0" hidden="1"/>
    </xf>
    <xf numFmtId="0" fontId="6" fillId="0" borderId="24" xfId="0" applyFont="1" applyBorder="1" applyProtection="1">
      <protection locked="0" hidden="1"/>
    </xf>
    <xf numFmtId="0" fontId="7" fillId="0" borderId="24" xfId="0" applyFont="1" applyBorder="1" applyAlignment="1" applyProtection="1">
      <alignment horizontal="justify"/>
      <protection locked="0" hidden="1"/>
    </xf>
    <xf numFmtId="0" fontId="19" fillId="6" borderId="24" xfId="0" applyFont="1" applyFill="1" applyBorder="1" applyAlignment="1" applyProtection="1">
      <alignment horizontal="center"/>
      <protection locked="0" hidden="1"/>
    </xf>
    <xf numFmtId="0" fontId="7" fillId="6" borderId="24" xfId="0" applyFont="1" applyFill="1" applyBorder="1" applyAlignment="1" applyProtection="1">
      <alignment horizontal="center"/>
      <protection locked="0" hidden="1"/>
    </xf>
    <xf numFmtId="0" fontId="19" fillId="6" borderId="24" xfId="0" applyFont="1" applyFill="1" applyBorder="1" applyAlignment="1" applyProtection="1">
      <alignment horizontal="justify" wrapText="1"/>
      <protection locked="0" hidden="1"/>
    </xf>
    <xf numFmtId="0" fontId="7" fillId="0" borderId="24" xfId="0" applyFont="1" applyBorder="1" applyAlignment="1" applyProtection="1">
      <alignment horizontal="justify" wrapText="1"/>
      <protection locked="0" hidden="1"/>
    </xf>
    <xf numFmtId="11" fontId="7" fillId="0" borderId="24" xfId="0" applyNumberFormat="1" applyFont="1" applyBorder="1" applyAlignment="1" applyProtection="1">
      <alignment horizontal="justify"/>
      <protection locked="0" hidden="1"/>
    </xf>
    <xf numFmtId="11" fontId="11" fillId="0" borderId="24" xfId="0" applyNumberFormat="1" applyFont="1" applyBorder="1" applyAlignment="1" applyProtection="1">
      <alignment horizontal="justify"/>
      <protection locked="0" hidden="1"/>
    </xf>
    <xf numFmtId="0" fontId="7" fillId="0" borderId="22" xfId="0" applyFont="1" applyBorder="1" applyAlignment="1" applyProtection="1">
      <alignment horizontal="justify"/>
      <protection locked="0" hidden="1"/>
    </xf>
    <xf numFmtId="0" fontId="0" fillId="0" borderId="25" xfId="0" applyBorder="1" applyProtection="1">
      <protection locked="0" hidden="1"/>
    </xf>
    <xf numFmtId="0" fontId="6" fillId="0" borderId="25" xfId="0" applyFont="1" applyBorder="1" applyAlignment="1" applyProtection="1">
      <alignment horizontal="justify"/>
      <protection locked="0" hidden="1"/>
    </xf>
    <xf numFmtId="0" fontId="6" fillId="0" borderId="0" xfId="0" applyFont="1" applyBorder="1" applyProtection="1">
      <protection locked="0" hidden="1"/>
    </xf>
    <xf numFmtId="0" fontId="7" fillId="0" borderId="0" xfId="0" applyFont="1" applyBorder="1" applyAlignment="1" applyProtection="1">
      <alignment horizontal="justify"/>
      <protection locked="0" hidden="1"/>
    </xf>
    <xf numFmtId="0" fontId="19" fillId="6" borderId="0" xfId="0" applyFont="1" applyFill="1" applyBorder="1" applyAlignment="1" applyProtection="1">
      <alignment horizontal="center"/>
      <protection locked="0" hidden="1"/>
    </xf>
    <xf numFmtId="0" fontId="7" fillId="6" borderId="0" xfId="0" applyFont="1" applyFill="1" applyBorder="1" applyAlignment="1" applyProtection="1">
      <alignment horizontal="center"/>
      <protection locked="0" hidden="1"/>
    </xf>
    <xf numFmtId="0" fontId="19" fillId="6" borderId="0" xfId="0" applyFont="1" applyFill="1" applyBorder="1" applyAlignment="1" applyProtection="1">
      <alignment horizontal="justify" wrapText="1"/>
      <protection locked="0" hidden="1"/>
    </xf>
    <xf numFmtId="0" fontId="7" fillId="0" borderId="0" xfId="0" applyFont="1" applyBorder="1" applyAlignment="1" applyProtection="1">
      <alignment horizontal="justify" wrapText="1"/>
      <protection locked="0" hidden="1"/>
    </xf>
    <xf numFmtId="11" fontId="7" fillId="0" borderId="0" xfId="0" applyNumberFormat="1" applyFont="1" applyBorder="1" applyAlignment="1" applyProtection="1">
      <alignment horizontal="justify"/>
      <protection locked="0" hidden="1"/>
    </xf>
    <xf numFmtId="11" fontId="11" fillId="0" borderId="0" xfId="0" applyNumberFormat="1" applyFont="1" applyBorder="1" applyAlignment="1" applyProtection="1">
      <alignment horizontal="justify"/>
      <protection locked="0" hidden="1"/>
    </xf>
    <xf numFmtId="0" fontId="7" fillId="0" borderId="8" xfId="0" applyFont="1" applyBorder="1" applyAlignment="1" applyProtection="1">
      <alignment horizontal="justify"/>
      <protection locked="0" hidden="1"/>
    </xf>
    <xf numFmtId="0" fontId="11" fillId="0" borderId="0" xfId="0" applyFont="1" applyBorder="1" applyProtection="1">
      <protection locked="0" hidden="1"/>
    </xf>
    <xf numFmtId="0" fontId="11" fillId="0" borderId="0" xfId="0" applyFont="1" applyBorder="1" applyAlignment="1" applyProtection="1">
      <alignment horizontal="justify" wrapText="1"/>
      <protection locked="0" hidden="1"/>
    </xf>
    <xf numFmtId="0" fontId="11" fillId="0" borderId="0" xfId="0" applyFont="1" applyBorder="1" applyAlignment="1" applyProtection="1">
      <alignment horizontal="justify"/>
      <protection locked="0" hidden="1"/>
    </xf>
    <xf numFmtId="0" fontId="11" fillId="6" borderId="0" xfId="0" applyFont="1" applyFill="1" applyBorder="1" applyAlignment="1" applyProtection="1">
      <alignment horizontal="center"/>
      <protection locked="0" hidden="1"/>
    </xf>
    <xf numFmtId="0" fontId="24" fillId="6" borderId="0" xfId="0" applyFont="1" applyFill="1" applyBorder="1" applyAlignment="1" applyProtection="1">
      <alignment horizontal="justify" wrapText="1"/>
      <protection locked="0" hidden="1"/>
    </xf>
    <xf numFmtId="0" fontId="11" fillId="0" borderId="8" xfId="0" applyFont="1" applyBorder="1" applyAlignment="1" applyProtection="1">
      <alignment horizontal="justify"/>
      <protection locked="0" hidden="1"/>
    </xf>
    <xf numFmtId="0" fontId="24" fillId="6" borderId="0" xfId="0" applyFont="1" applyFill="1" applyBorder="1" applyAlignment="1" applyProtection="1">
      <alignment horizontal="center"/>
      <protection locked="0" hidden="1"/>
    </xf>
    <xf numFmtId="0" fontId="0" fillId="0" borderId="21" xfId="0" applyBorder="1" applyProtection="1">
      <protection locked="0" hidden="1"/>
    </xf>
    <xf numFmtId="0" fontId="6" fillId="0" borderId="21" xfId="0" applyFont="1" applyBorder="1" applyAlignment="1" applyProtection="1">
      <alignment horizontal="justify"/>
      <protection locked="0" hidden="1"/>
    </xf>
    <xf numFmtId="0" fontId="11" fillId="0" borderId="23" xfId="0" applyFont="1" applyBorder="1" applyProtection="1">
      <protection locked="0" hidden="1"/>
    </xf>
    <xf numFmtId="0" fontId="11" fillId="0" borderId="23" xfId="0" applyFont="1" applyBorder="1" applyAlignment="1" applyProtection="1">
      <alignment horizontal="justify"/>
      <protection locked="0" hidden="1"/>
    </xf>
    <xf numFmtId="0" fontId="24" fillId="6" borderId="23" xfId="0" applyFont="1" applyFill="1" applyBorder="1" applyAlignment="1" applyProtection="1">
      <alignment horizontal="center"/>
      <protection locked="0" hidden="1"/>
    </xf>
    <xf numFmtId="0" fontId="11" fillId="6" borderId="23" xfId="0" applyFont="1" applyFill="1" applyBorder="1" applyAlignment="1" applyProtection="1">
      <alignment horizontal="center"/>
      <protection locked="0" hidden="1"/>
    </xf>
    <xf numFmtId="0" fontId="24" fillId="6" borderId="23" xfId="0" applyFont="1" applyFill="1" applyBorder="1" applyAlignment="1" applyProtection="1">
      <alignment horizontal="justify" wrapText="1"/>
      <protection locked="0" hidden="1"/>
    </xf>
    <xf numFmtId="0" fontId="11" fillId="0" borderId="23" xfId="0" applyFont="1" applyBorder="1" applyAlignment="1" applyProtection="1">
      <alignment horizontal="justify" wrapText="1"/>
      <protection locked="0" hidden="1"/>
    </xf>
    <xf numFmtId="11" fontId="11" fillId="0" borderId="23" xfId="0" applyNumberFormat="1" applyFont="1" applyBorder="1" applyAlignment="1" applyProtection="1">
      <alignment horizontal="justify"/>
      <protection locked="0" hidden="1"/>
    </xf>
    <xf numFmtId="0" fontId="11" fillId="0" borderId="6" xfId="0" applyFont="1" applyBorder="1" applyAlignment="1" applyProtection="1">
      <alignment horizontal="justify"/>
      <protection locked="0" hidden="1"/>
    </xf>
    <xf numFmtId="0" fontId="0" fillId="0" borderId="0" xfId="0" applyBorder="1" applyProtection="1">
      <protection locked="0" hidden="1"/>
    </xf>
    <xf numFmtId="0" fontId="0" fillId="0" borderId="0" xfId="0" applyAlignment="1" applyProtection="1">
      <alignment horizontal="center"/>
      <protection locked="0" hidden="1"/>
    </xf>
    <xf numFmtId="0" fontId="20" fillId="4" borderId="24" xfId="3" applyFont="1" applyFill="1" applyBorder="1" applyAlignment="1" applyProtection="1">
      <alignment horizontal="center"/>
      <protection locked="0" hidden="1"/>
    </xf>
    <xf numFmtId="0" fontId="20" fillId="4" borderId="0" xfId="3" applyFont="1" applyFill="1" applyBorder="1" applyAlignment="1" applyProtection="1">
      <alignment horizontal="center"/>
      <protection locked="0" hidden="1"/>
    </xf>
    <xf numFmtId="0" fontId="20" fillId="4" borderId="24" xfId="3" applyFont="1" applyFill="1" applyBorder="1" applyAlignment="1" applyProtection="1">
      <alignment horizontal="center" wrapText="1"/>
      <protection locked="0" hidden="1"/>
    </xf>
    <xf numFmtId="0" fontId="20" fillId="4" borderId="0" xfId="3" applyFont="1" applyFill="1" applyBorder="1" applyAlignment="1" applyProtection="1">
      <alignment horizontal="center" wrapText="1"/>
      <protection locked="0" hidden="1"/>
    </xf>
    <xf numFmtId="0" fontId="19" fillId="6" borderId="0" xfId="0" applyFont="1" applyFill="1" applyBorder="1" applyAlignment="1" applyProtection="1">
      <alignment horizontal="justify" wrapText="1"/>
      <protection hidden="1"/>
    </xf>
    <xf numFmtId="0" fontId="19" fillId="6" borderId="24" xfId="0" applyFont="1" applyFill="1" applyBorder="1" applyAlignment="1" applyProtection="1">
      <alignment horizontal="justify" wrapText="1"/>
      <protection hidden="1"/>
    </xf>
    <xf numFmtId="0" fontId="19" fillId="6" borderId="23" xfId="0" applyFont="1" applyFill="1" applyBorder="1" applyAlignment="1" applyProtection="1">
      <alignment horizontal="justify" wrapText="1"/>
      <protection hidden="1"/>
    </xf>
    <xf numFmtId="0" fontId="20" fillId="4" borderId="24" xfId="3" applyFont="1" applyFill="1" applyBorder="1" applyAlignment="1" applyProtection="1">
      <alignment horizontal="center"/>
      <protection locked="0" hidden="1"/>
    </xf>
    <xf numFmtId="0" fontId="20" fillId="4" borderId="0" xfId="3" applyFont="1" applyFill="1" applyBorder="1" applyAlignment="1" applyProtection="1">
      <alignment horizontal="center"/>
      <protection locked="0" hidden="1"/>
    </xf>
    <xf numFmtId="0" fontId="20" fillId="4" borderId="24" xfId="3" applyFont="1" applyFill="1" applyBorder="1" applyAlignment="1" applyProtection="1">
      <alignment horizontal="center" wrapText="1"/>
      <protection locked="0" hidden="1"/>
    </xf>
    <xf numFmtId="0" fontId="20" fillId="4" borderId="0" xfId="3" applyFont="1" applyFill="1" applyBorder="1" applyAlignment="1" applyProtection="1">
      <alignment horizontal="center" wrapText="1"/>
      <protection locked="0" hidden="1"/>
    </xf>
    <xf numFmtId="0" fontId="20" fillId="4" borderId="20" xfId="3" applyFont="1" applyFill="1" applyBorder="1" applyAlignment="1" applyProtection="1">
      <alignment horizontal="center"/>
      <protection locked="0" hidden="1"/>
    </xf>
    <xf numFmtId="0" fontId="20" fillId="4" borderId="25" xfId="3" applyFont="1" applyFill="1" applyBorder="1" applyAlignment="1" applyProtection="1">
      <alignment horizontal="center"/>
      <protection locked="0" hidden="1"/>
    </xf>
  </cellXfs>
  <cellStyles count="7">
    <cellStyle name="Gut" xfId="3" builtinId="26"/>
    <cellStyle name="Standard" xfId="0" builtinId="0"/>
    <cellStyle name="Standard_Tabelle1" xfId="1"/>
    <cellStyle name="Standard_Tabelle2" xfId="2"/>
    <cellStyle name="Stil 1" xfId="4"/>
    <cellStyle name="Stil 2" xfId="5"/>
    <cellStyle name="Stil 3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2.xml"/><Relationship Id="rId7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5.xml"/><Relationship Id="rId5" Type="http://schemas.openxmlformats.org/officeDocument/2006/relationships/worksheet" Target="worksheets/sheet4.xml"/><Relationship Id="rId10" Type="http://schemas.openxmlformats.org/officeDocument/2006/relationships/calcChain" Target="calcChain.xml"/><Relationship Id="rId4" Type="http://schemas.openxmlformats.org/officeDocument/2006/relationships/worksheet" Target="worksheets/sheet3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Chemie!$H$2:$H$69</c:f>
              <c:numCache>
                <c:formatCode>0.00</c:formatCode>
                <c:ptCount val="10"/>
                <c:pt idx="0">
                  <c:v>0.496</c:v>
                </c:pt>
                <c:pt idx="1">
                  <c:v>0.70399999999999996</c:v>
                </c:pt>
                <c:pt idx="2">
                  <c:v>0.49</c:v>
                </c:pt>
                <c:pt idx="3">
                  <c:v>0.26600000000000001</c:v>
                </c:pt>
                <c:pt idx="4">
                  <c:v>0.35199999999999998</c:v>
                </c:pt>
                <c:pt idx="5">
                  <c:v>0.182</c:v>
                </c:pt>
                <c:pt idx="6">
                  <c:v>1.4999999999999999E-2</c:v>
                </c:pt>
                <c:pt idx="7">
                  <c:v>0.17299999999999999</c:v>
                </c:pt>
                <c:pt idx="8">
                  <c:v>6.8000000000000005E-2</c:v>
                </c:pt>
                <c:pt idx="9">
                  <c:v>5.0999999999999997E-2</c:v>
                </c:pt>
              </c:numCache>
            </c:numRef>
          </c:xVal>
          <c:yVal>
            <c:numRef>
              <c:f>Chemie!$E$2:$E$69</c:f>
              <c:numCache>
                <c:formatCode>General</c:formatCode>
                <c:ptCount val="10"/>
                <c:pt idx="0">
                  <c:v>4.0999999999999996</c:v>
                </c:pt>
                <c:pt idx="1">
                  <c:v>6</c:v>
                </c:pt>
                <c:pt idx="2">
                  <c:v>8</c:v>
                </c:pt>
                <c:pt idx="3">
                  <c:v>5.3</c:v>
                </c:pt>
                <c:pt idx="4">
                  <c:v>7.1</c:v>
                </c:pt>
                <c:pt idx="5">
                  <c:v>10.3</c:v>
                </c:pt>
                <c:pt idx="6">
                  <c:v>4.8</c:v>
                </c:pt>
                <c:pt idx="7">
                  <c:v>7.2</c:v>
                </c:pt>
                <c:pt idx="8">
                  <c:v>5.8</c:v>
                </c:pt>
                <c:pt idx="9">
                  <c:v>8.1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9E03-4FD1-A2B6-BCED027B77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0261888"/>
        <c:axId val="60263808"/>
      </c:scatterChart>
      <c:valAx>
        <c:axId val="60261888"/>
        <c:scaling>
          <c:orientation val="minMax"/>
          <c:max val="6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0263808"/>
        <c:crosses val="autoZero"/>
        <c:crossBetween val="midCat"/>
      </c:valAx>
      <c:valAx>
        <c:axId val="60263808"/>
        <c:scaling>
          <c:orientation val="maxMin"/>
          <c:max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026188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2000"/>
      </a:pPr>
      <a:endParaRPr lang="de-DE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Diagramm2"/>
  <sheetViews>
    <sheetView zoomScale="120" workbookViewId="0" zoomToFit="1"/>
  </sheetViews>
  <pageMargins left="0.7" right="0.7" top="0.78740157499999996" bottom="0.78740157499999996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2750" cy="6016625"/>
    <xdr:graphicFrame macro="">
      <xdr:nvGraphicFramePr>
        <xdr:cNvPr id="2" name="Diagram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 filterMode="1"/>
  <dimension ref="A1:K69"/>
  <sheetViews>
    <sheetView workbookViewId="0">
      <selection sqref="A1:K56"/>
    </sheetView>
  </sheetViews>
  <sheetFormatPr baseColWidth="10" defaultRowHeight="15" x14ac:dyDescent="0.25"/>
  <cols>
    <col min="1" max="1" width="21.85546875" customWidth="1"/>
    <col min="4" max="4" width="40" style="15" customWidth="1"/>
    <col min="7" max="7" width="14.5703125" style="13" customWidth="1"/>
    <col min="8" max="8" width="19.85546875" style="13" customWidth="1"/>
    <col min="9" max="10" width="19" customWidth="1"/>
  </cols>
  <sheetData>
    <row r="1" spans="1:1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8" t="s">
        <v>6</v>
      </c>
      <c r="H1" s="8" t="s">
        <v>7</v>
      </c>
      <c r="I1" s="1" t="s">
        <v>8</v>
      </c>
      <c r="J1" s="1" t="s">
        <v>9</v>
      </c>
      <c r="K1" s="14" t="s">
        <v>95</v>
      </c>
    </row>
    <row r="2" spans="1:11" hidden="1" x14ac:dyDescent="0.25">
      <c r="A2" s="2">
        <v>48281</v>
      </c>
      <c r="B2" s="2">
        <v>154114</v>
      </c>
      <c r="C2" s="2">
        <v>2</v>
      </c>
      <c r="D2" s="3" t="s">
        <v>10</v>
      </c>
      <c r="E2" s="2">
        <v>0</v>
      </c>
      <c r="F2" s="2">
        <v>0.3</v>
      </c>
      <c r="G2" s="9"/>
      <c r="H2" s="10">
        <v>2.2972103085981113</v>
      </c>
      <c r="I2" s="4"/>
      <c r="J2" s="2">
        <v>3.6</v>
      </c>
      <c r="K2" t="s">
        <v>94</v>
      </c>
    </row>
    <row r="3" spans="1:11" hidden="1" x14ac:dyDescent="0.25">
      <c r="A3" s="2">
        <v>48281</v>
      </c>
      <c r="B3" s="2">
        <v>154380</v>
      </c>
      <c r="C3" s="2">
        <v>2</v>
      </c>
      <c r="D3" s="3" t="s">
        <v>10</v>
      </c>
      <c r="E3" s="2">
        <v>0</v>
      </c>
      <c r="F3" s="2">
        <v>0.3</v>
      </c>
      <c r="G3" s="9"/>
      <c r="H3" s="10">
        <v>2.0310000000000001</v>
      </c>
      <c r="I3" s="4"/>
      <c r="J3" s="2">
        <v>3.5</v>
      </c>
      <c r="K3" t="s">
        <v>94</v>
      </c>
    </row>
    <row r="4" spans="1:11" hidden="1" x14ac:dyDescent="0.25">
      <c r="A4" s="2">
        <v>48281</v>
      </c>
      <c r="B4" s="2">
        <v>154115</v>
      </c>
      <c r="C4" s="2">
        <v>2</v>
      </c>
      <c r="D4" s="3" t="s">
        <v>10</v>
      </c>
      <c r="E4" s="2">
        <v>0.3</v>
      </c>
      <c r="F4" s="2">
        <v>0.4</v>
      </c>
      <c r="G4" s="9"/>
      <c r="H4" s="10">
        <v>0.6909998981514488</v>
      </c>
      <c r="I4" s="4"/>
      <c r="J4" s="2">
        <v>4.0600000000000005</v>
      </c>
      <c r="K4" t="s">
        <v>94</v>
      </c>
    </row>
    <row r="5" spans="1:11" hidden="1" x14ac:dyDescent="0.25">
      <c r="A5" s="2">
        <v>48281</v>
      </c>
      <c r="B5" s="2">
        <v>154386</v>
      </c>
      <c r="C5" s="2">
        <v>2</v>
      </c>
      <c r="D5" s="3" t="s">
        <v>10</v>
      </c>
      <c r="E5" s="2">
        <v>0.3</v>
      </c>
      <c r="F5" s="2">
        <v>0.45</v>
      </c>
      <c r="G5" s="9"/>
      <c r="H5" s="10">
        <v>0.48</v>
      </c>
      <c r="I5" s="4"/>
      <c r="J5" s="2">
        <v>4</v>
      </c>
      <c r="K5" t="s">
        <v>94</v>
      </c>
    </row>
    <row r="6" spans="1:11" hidden="1" x14ac:dyDescent="0.25">
      <c r="A6" s="2">
        <v>48281</v>
      </c>
      <c r="B6" s="2">
        <v>154118</v>
      </c>
      <c r="C6" s="2">
        <v>2</v>
      </c>
      <c r="D6" s="3" t="s">
        <v>10</v>
      </c>
      <c r="E6" s="2">
        <v>0.4</v>
      </c>
      <c r="F6" s="2">
        <v>0.7</v>
      </c>
      <c r="G6" s="11"/>
      <c r="H6" s="10">
        <v>0.24569835369091866</v>
      </c>
      <c r="I6" s="4"/>
      <c r="J6" s="2">
        <v>3.95</v>
      </c>
      <c r="K6" t="s">
        <v>94</v>
      </c>
    </row>
    <row r="7" spans="1:11" hidden="1" x14ac:dyDescent="0.25">
      <c r="A7" s="2">
        <v>48281</v>
      </c>
      <c r="B7" s="2">
        <v>154390</v>
      </c>
      <c r="C7" s="2">
        <v>2</v>
      </c>
      <c r="D7" s="3" t="s">
        <v>10</v>
      </c>
      <c r="E7" s="2">
        <v>0.45</v>
      </c>
      <c r="F7" s="2">
        <v>0.8</v>
      </c>
      <c r="G7" s="11"/>
      <c r="H7" s="10">
        <v>0.111</v>
      </c>
      <c r="I7" s="4"/>
      <c r="J7" s="2">
        <v>3.9</v>
      </c>
      <c r="K7" t="s">
        <v>94</v>
      </c>
    </row>
    <row r="8" spans="1:11" hidden="1" x14ac:dyDescent="0.25">
      <c r="A8" s="2">
        <v>48281</v>
      </c>
      <c r="B8" s="2">
        <v>154119</v>
      </c>
      <c r="C8" s="2">
        <v>2</v>
      </c>
      <c r="D8" s="3" t="s">
        <v>10</v>
      </c>
      <c r="E8" s="2">
        <v>0.7</v>
      </c>
      <c r="F8" s="2">
        <v>2</v>
      </c>
      <c r="G8" s="11"/>
      <c r="H8" s="10">
        <v>7.7601505539248203E-2</v>
      </c>
      <c r="I8" s="4"/>
      <c r="J8" s="2">
        <v>4.6399999999999997</v>
      </c>
      <c r="K8" t="s">
        <v>94</v>
      </c>
    </row>
    <row r="9" spans="1:11" hidden="1" x14ac:dyDescent="0.25">
      <c r="A9" s="2">
        <v>48281</v>
      </c>
      <c r="B9" s="2">
        <v>154391</v>
      </c>
      <c r="C9" s="2">
        <v>2</v>
      </c>
      <c r="D9" s="3" t="s">
        <v>10</v>
      </c>
      <c r="E9" s="2">
        <v>0.8</v>
      </c>
      <c r="F9" s="2">
        <v>1</v>
      </c>
      <c r="G9" s="11"/>
      <c r="H9" s="10">
        <v>5.1999999999999998E-2</v>
      </c>
      <c r="I9" s="4"/>
      <c r="J9" s="2">
        <v>4.2</v>
      </c>
      <c r="K9" t="s">
        <v>94</v>
      </c>
    </row>
    <row r="10" spans="1:11" hidden="1" x14ac:dyDescent="0.25">
      <c r="A10" s="2">
        <v>48281</v>
      </c>
      <c r="B10" s="2">
        <v>154392</v>
      </c>
      <c r="C10" s="2">
        <v>2</v>
      </c>
      <c r="D10" s="3" t="s">
        <v>10</v>
      </c>
      <c r="E10" s="2">
        <v>1</v>
      </c>
      <c r="F10" s="2">
        <v>2</v>
      </c>
      <c r="G10" s="11"/>
      <c r="H10" s="10">
        <v>6.9000000000000006E-2</v>
      </c>
      <c r="I10" s="4"/>
      <c r="J10" s="2">
        <v>4.3</v>
      </c>
      <c r="K10" t="s">
        <v>94</v>
      </c>
    </row>
    <row r="11" spans="1:11" hidden="1" x14ac:dyDescent="0.25">
      <c r="A11" s="2">
        <v>48281</v>
      </c>
      <c r="B11" s="2">
        <v>154268</v>
      </c>
      <c r="C11" s="2">
        <v>2</v>
      </c>
      <c r="D11" s="3" t="s">
        <v>10</v>
      </c>
      <c r="E11" s="2">
        <v>2</v>
      </c>
      <c r="F11" s="2">
        <v>4.0999999999999996</v>
      </c>
      <c r="G11" s="10">
        <v>0.78500000000000003</v>
      </c>
      <c r="H11" s="10">
        <v>7.2999999999999995E-2</v>
      </c>
      <c r="I11" s="4"/>
      <c r="J11" s="2">
        <v>7.3</v>
      </c>
      <c r="K11" t="s">
        <v>94</v>
      </c>
    </row>
    <row r="12" spans="1:11" x14ac:dyDescent="0.25">
      <c r="A12" s="2">
        <v>48281</v>
      </c>
      <c r="B12" s="2">
        <v>154269</v>
      </c>
      <c r="C12" s="2">
        <v>2</v>
      </c>
      <c r="D12" s="3" t="s">
        <v>10</v>
      </c>
      <c r="E12" s="2">
        <v>4.0999999999999996</v>
      </c>
      <c r="F12" s="2">
        <v>6</v>
      </c>
      <c r="G12" s="10">
        <v>1.1679999999999999</v>
      </c>
      <c r="H12" s="10">
        <v>0.496</v>
      </c>
      <c r="I12" s="4"/>
      <c r="J12" s="2">
        <v>7.3</v>
      </c>
      <c r="K12" t="s">
        <v>94</v>
      </c>
    </row>
    <row r="13" spans="1:11" x14ac:dyDescent="0.25">
      <c r="A13" s="2">
        <v>48281</v>
      </c>
      <c r="B13" s="2">
        <v>154270</v>
      </c>
      <c r="C13" s="2">
        <v>2</v>
      </c>
      <c r="D13" s="3" t="s">
        <v>10</v>
      </c>
      <c r="E13" s="2">
        <v>6</v>
      </c>
      <c r="F13" s="2">
        <v>8</v>
      </c>
      <c r="G13" s="12">
        <v>0.92800000000000005</v>
      </c>
      <c r="H13" s="10">
        <v>0.70399999999999996</v>
      </c>
      <c r="I13" s="4"/>
      <c r="J13" s="2">
        <v>7.3</v>
      </c>
      <c r="K13" t="s">
        <v>94</v>
      </c>
    </row>
    <row r="14" spans="1:11" x14ac:dyDescent="0.25">
      <c r="A14" s="2">
        <v>48281</v>
      </c>
      <c r="B14" s="2">
        <v>154271</v>
      </c>
      <c r="C14" s="2">
        <v>2</v>
      </c>
      <c r="D14" s="3" t="s">
        <v>10</v>
      </c>
      <c r="E14" s="2">
        <v>8</v>
      </c>
      <c r="F14" s="2">
        <v>11</v>
      </c>
      <c r="G14" s="12">
        <v>0.995</v>
      </c>
      <c r="H14" s="10">
        <v>0.49</v>
      </c>
      <c r="I14" s="4"/>
      <c r="J14" s="2">
        <v>7.4</v>
      </c>
      <c r="K14" t="s">
        <v>94</v>
      </c>
    </row>
    <row r="15" spans="1:11" hidden="1" x14ac:dyDescent="0.25">
      <c r="A15" s="2">
        <v>48281</v>
      </c>
      <c r="B15" s="2">
        <v>154272</v>
      </c>
      <c r="C15" s="2">
        <v>2</v>
      </c>
      <c r="D15" s="3" t="s">
        <v>10</v>
      </c>
      <c r="E15" s="2">
        <v>11</v>
      </c>
      <c r="F15" s="2">
        <v>12.5</v>
      </c>
      <c r="G15" s="12">
        <v>0.308</v>
      </c>
      <c r="H15" s="10">
        <v>0.219</v>
      </c>
      <c r="I15" s="4"/>
      <c r="J15" s="2">
        <v>7.5</v>
      </c>
      <c r="K15" t="s">
        <v>94</v>
      </c>
    </row>
    <row r="16" spans="1:11" hidden="1" x14ac:dyDescent="0.25">
      <c r="A16" s="2">
        <v>48281</v>
      </c>
      <c r="B16" s="2">
        <v>154273</v>
      </c>
      <c r="C16" s="2">
        <v>2</v>
      </c>
      <c r="D16" s="3" t="s">
        <v>10</v>
      </c>
      <c r="E16" s="2">
        <v>12.5</v>
      </c>
      <c r="F16" s="2">
        <v>15</v>
      </c>
      <c r="G16" s="12">
        <v>1.4999999999999999E-2</v>
      </c>
      <c r="H16" s="10">
        <v>0.17599999999999999</v>
      </c>
      <c r="I16" s="4"/>
      <c r="J16" s="2">
        <v>7.5</v>
      </c>
      <c r="K16" t="s">
        <v>94</v>
      </c>
    </row>
    <row r="17" spans="1:11" hidden="1" x14ac:dyDescent="0.25">
      <c r="A17" s="2">
        <v>48281</v>
      </c>
      <c r="B17" s="2">
        <v>154274</v>
      </c>
      <c r="C17" s="2">
        <v>2</v>
      </c>
      <c r="D17" s="3" t="s">
        <v>10</v>
      </c>
      <c r="E17" s="2">
        <v>15</v>
      </c>
      <c r="F17" s="2">
        <v>17.5</v>
      </c>
      <c r="G17" s="12">
        <v>1.4E-2</v>
      </c>
      <c r="H17" s="10">
        <v>0.27900000000000003</v>
      </c>
      <c r="I17" s="4"/>
      <c r="J17" s="2">
        <v>6.7</v>
      </c>
      <c r="K17" t="s">
        <v>94</v>
      </c>
    </row>
    <row r="18" spans="1:11" hidden="1" x14ac:dyDescent="0.25">
      <c r="A18" s="2">
        <v>48281</v>
      </c>
      <c r="B18" s="2">
        <v>154275</v>
      </c>
      <c r="C18" s="2">
        <v>2</v>
      </c>
      <c r="D18" s="3" t="s">
        <v>10</v>
      </c>
      <c r="E18" s="2">
        <v>17.5</v>
      </c>
      <c r="F18" s="2">
        <v>19</v>
      </c>
      <c r="G18" s="9"/>
      <c r="H18" s="10">
        <v>0.64200000000000002</v>
      </c>
      <c r="I18" s="4"/>
      <c r="J18" s="2">
        <v>5.9</v>
      </c>
      <c r="K18" t="s">
        <v>94</v>
      </c>
    </row>
    <row r="19" spans="1:11" hidden="1" x14ac:dyDescent="0.25">
      <c r="A19" s="2">
        <v>48283</v>
      </c>
      <c r="B19" s="2">
        <v>154126</v>
      </c>
      <c r="C19" s="2">
        <v>2</v>
      </c>
      <c r="D19" s="3" t="s">
        <v>11</v>
      </c>
      <c r="E19" s="2">
        <v>0</v>
      </c>
      <c r="F19" s="2">
        <v>0.3</v>
      </c>
      <c r="G19" s="9"/>
      <c r="H19" s="10">
        <v>3.8000227716819488</v>
      </c>
      <c r="I19" s="4"/>
      <c r="J19" s="2">
        <v>3.8000000000000003</v>
      </c>
      <c r="K19" t="s">
        <v>94</v>
      </c>
    </row>
    <row r="20" spans="1:11" hidden="1" x14ac:dyDescent="0.25">
      <c r="A20" s="2">
        <v>48283</v>
      </c>
      <c r="B20" s="2">
        <v>154135</v>
      </c>
      <c r="C20" s="2">
        <v>2</v>
      </c>
      <c r="D20" s="3" t="s">
        <v>11</v>
      </c>
      <c r="E20" s="2">
        <v>0.3</v>
      </c>
      <c r="F20" s="2">
        <v>0.6</v>
      </c>
      <c r="G20" s="9"/>
      <c r="H20" s="10">
        <v>4.0740967220343949</v>
      </c>
      <c r="I20" s="4"/>
      <c r="J20" s="2">
        <v>3.93</v>
      </c>
      <c r="K20" t="s">
        <v>94</v>
      </c>
    </row>
    <row r="21" spans="1:11" hidden="1" x14ac:dyDescent="0.25">
      <c r="A21" s="2">
        <v>48283</v>
      </c>
      <c r="B21" s="2">
        <v>154129</v>
      </c>
      <c r="C21" s="2">
        <v>2</v>
      </c>
      <c r="D21" s="3" t="s">
        <v>11</v>
      </c>
      <c r="E21" s="2">
        <v>0.6</v>
      </c>
      <c r="F21" s="2">
        <v>0.7</v>
      </c>
      <c r="G21" s="9"/>
      <c r="H21" s="10">
        <v>2.9433420731086444</v>
      </c>
      <c r="I21" s="4"/>
      <c r="J21" s="2">
        <v>5.28</v>
      </c>
      <c r="K21" t="s">
        <v>94</v>
      </c>
    </row>
    <row r="22" spans="1:11" hidden="1" x14ac:dyDescent="0.25">
      <c r="A22" s="2">
        <v>48283</v>
      </c>
      <c r="B22" s="2">
        <v>154130</v>
      </c>
      <c r="C22" s="2">
        <v>2</v>
      </c>
      <c r="D22" s="3" t="s">
        <v>11</v>
      </c>
      <c r="E22" s="2">
        <v>0.7</v>
      </c>
      <c r="F22" s="2">
        <v>1</v>
      </c>
      <c r="G22" s="9"/>
      <c r="H22" s="10">
        <v>2.6449286141277271</v>
      </c>
      <c r="I22" s="4"/>
      <c r="J22" s="2">
        <v>3.94</v>
      </c>
      <c r="K22" t="s">
        <v>94</v>
      </c>
    </row>
    <row r="23" spans="1:11" hidden="1" x14ac:dyDescent="0.25">
      <c r="A23" s="2">
        <v>48283</v>
      </c>
      <c r="B23" s="2">
        <v>154131</v>
      </c>
      <c r="C23" s="2">
        <v>2</v>
      </c>
      <c r="D23" s="3" t="s">
        <v>11</v>
      </c>
      <c r="E23" s="2">
        <v>1</v>
      </c>
      <c r="F23" s="2">
        <v>1.1499999999999999</v>
      </c>
      <c r="G23" s="9"/>
      <c r="H23" s="10">
        <v>0.82495815254073823</v>
      </c>
      <c r="I23" s="4"/>
      <c r="J23" s="2">
        <v>4.53</v>
      </c>
      <c r="K23" t="s">
        <v>94</v>
      </c>
    </row>
    <row r="24" spans="1:11" hidden="1" x14ac:dyDescent="0.25">
      <c r="A24" s="2">
        <v>48283</v>
      </c>
      <c r="B24" s="2">
        <v>154132</v>
      </c>
      <c r="C24" s="2">
        <v>2</v>
      </c>
      <c r="D24" s="3" t="s">
        <v>11</v>
      </c>
      <c r="E24" s="2">
        <v>1.1499999999999999</v>
      </c>
      <c r="F24" s="2">
        <v>1.3</v>
      </c>
      <c r="G24" s="9"/>
      <c r="H24" s="10">
        <v>0.39041490275322061</v>
      </c>
      <c r="I24" s="4"/>
      <c r="J24" s="2">
        <v>4.62</v>
      </c>
      <c r="K24" t="s">
        <v>94</v>
      </c>
    </row>
    <row r="25" spans="1:11" hidden="1" x14ac:dyDescent="0.25">
      <c r="A25" s="2">
        <v>48283</v>
      </c>
      <c r="B25" s="2">
        <v>154133</v>
      </c>
      <c r="C25" s="2">
        <v>2</v>
      </c>
      <c r="D25" s="3" t="s">
        <v>11</v>
      </c>
      <c r="E25" s="2">
        <v>1.3</v>
      </c>
      <c r="F25" s="2">
        <v>1.45</v>
      </c>
      <c r="G25" s="9"/>
      <c r="H25" s="10">
        <v>0.1874660552287907</v>
      </c>
      <c r="I25" s="4"/>
      <c r="J25" s="2">
        <v>4.66</v>
      </c>
      <c r="K25" t="s">
        <v>94</v>
      </c>
    </row>
    <row r="26" spans="1:11" hidden="1" x14ac:dyDescent="0.25">
      <c r="A26" s="2">
        <v>48283</v>
      </c>
      <c r="B26" s="2">
        <v>154134</v>
      </c>
      <c r="C26" s="2">
        <v>2</v>
      </c>
      <c r="D26" s="3" t="s">
        <v>11</v>
      </c>
      <c r="E26" s="2">
        <v>1.45</v>
      </c>
      <c r="F26" s="2">
        <v>2</v>
      </c>
      <c r="G26" s="9"/>
      <c r="H26" s="10">
        <v>8.3688686351310632E-2</v>
      </c>
      <c r="I26" s="4"/>
      <c r="J26" s="2">
        <v>4.45</v>
      </c>
      <c r="K26" t="s">
        <v>94</v>
      </c>
    </row>
    <row r="27" spans="1:11" hidden="1" x14ac:dyDescent="0.25">
      <c r="A27" s="2">
        <v>49045</v>
      </c>
      <c r="B27" s="2">
        <v>154435</v>
      </c>
      <c r="C27" s="2">
        <v>2</v>
      </c>
      <c r="D27" s="3" t="s">
        <v>13</v>
      </c>
      <c r="E27" s="2">
        <v>2</v>
      </c>
      <c r="F27" s="2">
        <v>2.4</v>
      </c>
      <c r="G27" s="11"/>
      <c r="H27" s="10">
        <v>4.9000000000000002E-2</v>
      </c>
      <c r="I27" s="2">
        <v>1.5</v>
      </c>
      <c r="J27" s="2">
        <v>6</v>
      </c>
      <c r="K27" t="s">
        <v>94</v>
      </c>
    </row>
    <row r="28" spans="1:11" hidden="1" x14ac:dyDescent="0.25">
      <c r="A28" s="2">
        <v>49045</v>
      </c>
      <c r="B28" s="2">
        <v>154441</v>
      </c>
      <c r="C28" s="2">
        <v>2</v>
      </c>
      <c r="D28" s="3" t="s">
        <v>13</v>
      </c>
      <c r="E28" s="2">
        <v>2.4</v>
      </c>
      <c r="F28" s="2">
        <v>5.3</v>
      </c>
      <c r="G28" s="10">
        <v>1.266</v>
      </c>
      <c r="H28" s="10">
        <v>0.157</v>
      </c>
      <c r="I28" s="2">
        <v>8.4</v>
      </c>
      <c r="J28" s="2">
        <v>7.5</v>
      </c>
      <c r="K28" t="s">
        <v>94</v>
      </c>
    </row>
    <row r="29" spans="1:11" x14ac:dyDescent="0.25">
      <c r="A29" s="2">
        <v>49045</v>
      </c>
      <c r="B29" s="2">
        <v>154445</v>
      </c>
      <c r="C29" s="2">
        <v>2</v>
      </c>
      <c r="D29" s="3" t="s">
        <v>13</v>
      </c>
      <c r="E29" s="2">
        <v>5.3</v>
      </c>
      <c r="F29" s="2">
        <v>7.1</v>
      </c>
      <c r="G29" s="10">
        <v>1.514</v>
      </c>
      <c r="H29" s="10">
        <v>0.26600000000000001</v>
      </c>
      <c r="I29" s="2">
        <v>4</v>
      </c>
      <c r="J29" s="2">
        <v>7.5</v>
      </c>
      <c r="K29" t="s">
        <v>94</v>
      </c>
    </row>
    <row r="30" spans="1:11" x14ac:dyDescent="0.25">
      <c r="A30" s="2">
        <v>49045</v>
      </c>
      <c r="B30" s="2">
        <v>154447</v>
      </c>
      <c r="C30" s="2">
        <v>2</v>
      </c>
      <c r="D30" s="3" t="s">
        <v>13</v>
      </c>
      <c r="E30" s="2">
        <v>7.1</v>
      </c>
      <c r="F30" s="2">
        <v>10.3</v>
      </c>
      <c r="G30" s="10">
        <v>1.2430000000000001</v>
      </c>
      <c r="H30" s="10">
        <v>0.35199999999999998</v>
      </c>
      <c r="I30" s="2">
        <v>6</v>
      </c>
      <c r="J30" s="2">
        <v>7.5</v>
      </c>
      <c r="K30" t="s">
        <v>94</v>
      </c>
    </row>
    <row r="31" spans="1:11" x14ac:dyDescent="0.25">
      <c r="A31" s="2">
        <v>49045</v>
      </c>
      <c r="B31" s="2">
        <v>154448</v>
      </c>
      <c r="C31" s="2">
        <v>2</v>
      </c>
      <c r="D31" s="3" t="s">
        <v>13</v>
      </c>
      <c r="E31" s="2">
        <v>10.3</v>
      </c>
      <c r="F31" s="2">
        <v>11</v>
      </c>
      <c r="G31" s="10">
        <v>0.65600000000000003</v>
      </c>
      <c r="H31" s="10">
        <v>0.182</v>
      </c>
      <c r="I31" s="2">
        <v>6.6000000000000005</v>
      </c>
      <c r="J31" s="2">
        <v>7.5</v>
      </c>
      <c r="K31" t="s">
        <v>94</v>
      </c>
    </row>
    <row r="32" spans="1:11" hidden="1" x14ac:dyDescent="0.25">
      <c r="A32" s="2">
        <v>49045</v>
      </c>
      <c r="B32" s="2">
        <v>154449</v>
      </c>
      <c r="C32" s="2">
        <v>2</v>
      </c>
      <c r="D32" s="3" t="s">
        <v>13</v>
      </c>
      <c r="E32" s="2">
        <v>11</v>
      </c>
      <c r="F32" s="2">
        <v>14</v>
      </c>
      <c r="G32" s="10">
        <v>0.71</v>
      </c>
      <c r="H32" s="10">
        <v>0.23</v>
      </c>
      <c r="I32" s="2">
        <v>5.5</v>
      </c>
      <c r="J32" s="2">
        <v>7.5</v>
      </c>
      <c r="K32" t="s">
        <v>94</v>
      </c>
    </row>
    <row r="33" spans="1:11" hidden="1" x14ac:dyDescent="0.25">
      <c r="A33" s="2">
        <v>49045</v>
      </c>
      <c r="B33" s="2">
        <v>154450</v>
      </c>
      <c r="C33" s="2">
        <v>2</v>
      </c>
      <c r="D33" s="3" t="s">
        <v>13</v>
      </c>
      <c r="E33" s="2">
        <v>14</v>
      </c>
      <c r="F33" s="2">
        <v>17.100000000000001</v>
      </c>
      <c r="G33" s="10">
        <v>0.623</v>
      </c>
      <c r="H33" s="10">
        <v>0.33600000000000002</v>
      </c>
      <c r="I33" s="2">
        <v>22.6</v>
      </c>
      <c r="J33" s="2">
        <v>7.5</v>
      </c>
      <c r="K33" t="s">
        <v>94</v>
      </c>
    </row>
    <row r="34" spans="1:11" hidden="1" x14ac:dyDescent="0.25">
      <c r="A34" s="2">
        <v>49045</v>
      </c>
      <c r="B34" s="2">
        <v>154451</v>
      </c>
      <c r="C34" s="2">
        <v>2</v>
      </c>
      <c r="D34" s="3" t="s">
        <v>13</v>
      </c>
      <c r="E34" s="2">
        <v>17.100000000000001</v>
      </c>
      <c r="F34" s="2">
        <v>20</v>
      </c>
      <c r="G34" s="10">
        <v>0.65100000000000002</v>
      </c>
      <c r="H34" s="10">
        <v>1.2689999999999999</v>
      </c>
      <c r="I34" s="2">
        <v>0</v>
      </c>
      <c r="J34" s="2">
        <v>7.1</v>
      </c>
      <c r="K34" t="s">
        <v>94</v>
      </c>
    </row>
    <row r="35" spans="1:11" hidden="1" x14ac:dyDescent="0.25">
      <c r="A35" s="2">
        <v>49045</v>
      </c>
      <c r="B35" s="2">
        <v>154452</v>
      </c>
      <c r="C35" s="2">
        <v>2</v>
      </c>
      <c r="D35" s="3" t="s">
        <v>13</v>
      </c>
      <c r="E35" s="2">
        <v>20</v>
      </c>
      <c r="F35" s="2">
        <v>23</v>
      </c>
      <c r="G35" s="10">
        <v>0.61299999999999999</v>
      </c>
      <c r="H35" s="10">
        <v>1.1100000000000001</v>
      </c>
      <c r="I35" s="2">
        <v>0</v>
      </c>
      <c r="J35" s="2">
        <v>7.3</v>
      </c>
      <c r="K35" t="s">
        <v>94</v>
      </c>
    </row>
    <row r="36" spans="1:11" hidden="1" x14ac:dyDescent="0.25">
      <c r="A36" s="2">
        <v>49045</v>
      </c>
      <c r="B36" s="2">
        <v>154453</v>
      </c>
      <c r="C36" s="2">
        <v>2</v>
      </c>
      <c r="D36" s="3" t="s">
        <v>13</v>
      </c>
      <c r="E36" s="2">
        <v>23</v>
      </c>
      <c r="F36" s="2">
        <v>26</v>
      </c>
      <c r="G36" s="10">
        <v>0.61699999999999999</v>
      </c>
      <c r="H36" s="10">
        <v>1.167</v>
      </c>
      <c r="I36" s="2">
        <v>0</v>
      </c>
      <c r="J36" s="2">
        <v>7.3</v>
      </c>
      <c r="K36" t="s">
        <v>94</v>
      </c>
    </row>
    <row r="37" spans="1:11" hidden="1" x14ac:dyDescent="0.25">
      <c r="A37" s="2">
        <v>49045</v>
      </c>
      <c r="B37" s="2">
        <v>154454</v>
      </c>
      <c r="C37" s="2">
        <v>2</v>
      </c>
      <c r="D37" s="3" t="s">
        <v>13</v>
      </c>
      <c r="E37" s="2">
        <v>26</v>
      </c>
      <c r="F37" s="2">
        <v>29</v>
      </c>
      <c r="G37" s="10">
        <v>0.65400000000000003</v>
      </c>
      <c r="H37" s="10">
        <v>1.1100000000000001</v>
      </c>
      <c r="I37" s="2">
        <v>0</v>
      </c>
      <c r="J37" s="2">
        <v>7.3</v>
      </c>
      <c r="K37" t="s">
        <v>94</v>
      </c>
    </row>
    <row r="38" spans="1:11" hidden="1" x14ac:dyDescent="0.25">
      <c r="A38" s="2">
        <v>49045</v>
      </c>
      <c r="B38" s="2">
        <v>154455</v>
      </c>
      <c r="C38" s="2">
        <v>2</v>
      </c>
      <c r="D38" s="3" t="s">
        <v>13</v>
      </c>
      <c r="E38" s="2">
        <v>29</v>
      </c>
      <c r="F38" s="2">
        <v>30</v>
      </c>
      <c r="G38" s="12">
        <v>0.82199999999999995</v>
      </c>
      <c r="H38" s="10">
        <v>1.3819999999999999</v>
      </c>
      <c r="I38" s="7">
        <v>0</v>
      </c>
      <c r="J38" s="2">
        <v>7.3</v>
      </c>
      <c r="K38" t="s">
        <v>94</v>
      </c>
    </row>
    <row r="39" spans="1:11" hidden="1" x14ac:dyDescent="0.25">
      <c r="A39" s="2">
        <v>49045</v>
      </c>
      <c r="B39" s="2">
        <v>154456</v>
      </c>
      <c r="C39" s="2">
        <v>2</v>
      </c>
      <c r="D39" s="3" t="s">
        <v>13</v>
      </c>
      <c r="E39" s="2">
        <v>30</v>
      </c>
      <c r="F39" s="2">
        <v>31.3</v>
      </c>
      <c r="G39" s="12">
        <v>0.85099999999999998</v>
      </c>
      <c r="H39" s="10">
        <v>1.0329999999999999</v>
      </c>
      <c r="I39" s="7">
        <v>0</v>
      </c>
      <c r="J39" s="2">
        <v>7.2</v>
      </c>
      <c r="K39" t="s">
        <v>94</v>
      </c>
    </row>
    <row r="40" spans="1:11" hidden="1" x14ac:dyDescent="0.25">
      <c r="A40" s="2">
        <v>49045</v>
      </c>
      <c r="B40" s="2">
        <v>154457</v>
      </c>
      <c r="C40" s="2">
        <v>2</v>
      </c>
      <c r="D40" s="3" t="s">
        <v>13</v>
      </c>
      <c r="E40" s="2">
        <v>31.3</v>
      </c>
      <c r="F40" s="2">
        <v>34.299999999999997</v>
      </c>
      <c r="G40" s="12">
        <v>0.255</v>
      </c>
      <c r="H40" s="10">
        <v>0.85599999999999998</v>
      </c>
      <c r="I40" s="7">
        <v>0</v>
      </c>
      <c r="J40" s="2">
        <v>7.4</v>
      </c>
      <c r="K40" t="s">
        <v>94</v>
      </c>
    </row>
    <row r="41" spans="1:11" hidden="1" x14ac:dyDescent="0.25">
      <c r="A41" s="2">
        <v>49045</v>
      </c>
      <c r="B41" s="2">
        <v>154458</v>
      </c>
      <c r="C41" s="2">
        <v>2</v>
      </c>
      <c r="D41" s="3" t="s">
        <v>13</v>
      </c>
      <c r="E41" s="2">
        <v>34.299999999999997</v>
      </c>
      <c r="F41" s="2">
        <v>37</v>
      </c>
      <c r="G41" s="12">
        <v>0.111</v>
      </c>
      <c r="H41" s="10">
        <v>0.46400000000000002</v>
      </c>
      <c r="I41" s="7">
        <v>0.3</v>
      </c>
      <c r="J41" s="2">
        <v>7.5</v>
      </c>
      <c r="K41" t="s">
        <v>94</v>
      </c>
    </row>
    <row r="42" spans="1:11" hidden="1" x14ac:dyDescent="0.25">
      <c r="A42" s="2">
        <v>49045</v>
      </c>
      <c r="B42" s="2">
        <v>154459</v>
      </c>
      <c r="C42" s="2">
        <v>2</v>
      </c>
      <c r="D42" s="3" t="s">
        <v>13</v>
      </c>
      <c r="E42" s="2">
        <v>37</v>
      </c>
      <c r="F42" s="2">
        <v>38.4</v>
      </c>
      <c r="G42" s="12">
        <v>0.16900000000000001</v>
      </c>
      <c r="H42" s="10">
        <v>0.58599999999999997</v>
      </c>
      <c r="I42" s="7">
        <v>0</v>
      </c>
      <c r="J42" s="2">
        <v>7.4</v>
      </c>
      <c r="K42" t="s">
        <v>94</v>
      </c>
    </row>
    <row r="43" spans="1:11" hidden="1" x14ac:dyDescent="0.25">
      <c r="A43" s="2">
        <v>49045</v>
      </c>
      <c r="B43" s="2">
        <v>154460</v>
      </c>
      <c r="C43" s="2">
        <v>2</v>
      </c>
      <c r="D43" s="3" t="s">
        <v>13</v>
      </c>
      <c r="E43" s="2">
        <v>38.4</v>
      </c>
      <c r="F43" s="2">
        <v>40</v>
      </c>
      <c r="G43" s="12">
        <v>0.12</v>
      </c>
      <c r="H43" s="10">
        <v>0.182</v>
      </c>
      <c r="I43" s="7">
        <v>0.2</v>
      </c>
      <c r="J43" s="2">
        <v>7.6</v>
      </c>
      <c r="K43" t="s">
        <v>94</v>
      </c>
    </row>
    <row r="44" spans="1:11" hidden="1" x14ac:dyDescent="0.25">
      <c r="A44" s="2">
        <v>52003</v>
      </c>
      <c r="B44" s="2">
        <v>154289</v>
      </c>
      <c r="C44" s="2">
        <v>2</v>
      </c>
      <c r="D44" s="3" t="s">
        <v>11</v>
      </c>
      <c r="E44" s="2">
        <v>2</v>
      </c>
      <c r="F44" s="2">
        <v>3</v>
      </c>
      <c r="G44" s="9"/>
      <c r="H44" s="10">
        <v>5.8999999999999997E-2</v>
      </c>
      <c r="I44" s="4"/>
      <c r="J44" s="2">
        <v>4.0999999999999996</v>
      </c>
      <c r="K44" t="s">
        <v>94</v>
      </c>
    </row>
    <row r="45" spans="1:11" hidden="1" x14ac:dyDescent="0.25">
      <c r="A45" s="2">
        <v>52003</v>
      </c>
      <c r="B45" s="2">
        <v>154290</v>
      </c>
      <c r="C45" s="2">
        <v>2</v>
      </c>
      <c r="D45" s="3" t="s">
        <v>11</v>
      </c>
      <c r="E45" s="2">
        <v>3</v>
      </c>
      <c r="F45" s="2">
        <v>4.8</v>
      </c>
      <c r="G45" s="9"/>
      <c r="H45" s="10">
        <v>2.5999999999999999E-2</v>
      </c>
      <c r="I45" s="4"/>
      <c r="J45" s="2">
        <v>4.0999999999999996</v>
      </c>
      <c r="K45" t="s">
        <v>94</v>
      </c>
    </row>
    <row r="46" spans="1:11" x14ac:dyDescent="0.25">
      <c r="A46" s="2">
        <v>52003</v>
      </c>
      <c r="B46" s="2">
        <v>154291</v>
      </c>
      <c r="C46" s="2">
        <v>2</v>
      </c>
      <c r="D46" s="3" t="s">
        <v>11</v>
      </c>
      <c r="E46" s="2">
        <v>4.8</v>
      </c>
      <c r="F46" s="2">
        <v>7.2</v>
      </c>
      <c r="G46" s="9"/>
      <c r="H46" s="10">
        <v>1.4999999999999999E-2</v>
      </c>
      <c r="I46" s="4"/>
      <c r="J46" s="2">
        <v>4.3</v>
      </c>
      <c r="K46" t="s">
        <v>94</v>
      </c>
    </row>
    <row r="47" spans="1:11" x14ac:dyDescent="0.25">
      <c r="A47" s="2">
        <v>52003</v>
      </c>
      <c r="B47" s="2">
        <v>154293</v>
      </c>
      <c r="C47" s="2">
        <v>2</v>
      </c>
      <c r="D47" s="3" t="s">
        <v>11</v>
      </c>
      <c r="E47" s="2">
        <v>7.2</v>
      </c>
      <c r="F47" s="2">
        <v>9.1</v>
      </c>
      <c r="G47" s="9"/>
      <c r="H47" s="10">
        <v>0.17299999999999999</v>
      </c>
      <c r="I47" s="4"/>
      <c r="J47" s="2">
        <v>4.7</v>
      </c>
      <c r="K47" t="s">
        <v>94</v>
      </c>
    </row>
    <row r="48" spans="1:11" hidden="1" x14ac:dyDescent="0.25">
      <c r="A48" s="2">
        <v>52003</v>
      </c>
      <c r="B48" s="2">
        <v>154294</v>
      </c>
      <c r="C48" s="2">
        <v>2</v>
      </c>
      <c r="D48" s="3" t="s">
        <v>11</v>
      </c>
      <c r="E48" s="2">
        <v>9.1</v>
      </c>
      <c r="F48" s="2">
        <v>12.1</v>
      </c>
      <c r="G48" s="9"/>
      <c r="H48" s="10">
        <v>9.2999999999999999E-2</v>
      </c>
      <c r="I48" s="4"/>
      <c r="J48" s="2">
        <v>5</v>
      </c>
      <c r="K48" t="s">
        <v>94</v>
      </c>
    </row>
    <row r="49" spans="1:11" hidden="1" x14ac:dyDescent="0.25">
      <c r="A49" s="2">
        <v>52003</v>
      </c>
      <c r="B49" s="2">
        <v>154297</v>
      </c>
      <c r="C49" s="2">
        <v>2</v>
      </c>
      <c r="D49" s="3" t="s">
        <v>11</v>
      </c>
      <c r="E49" s="2">
        <v>12.1</v>
      </c>
      <c r="F49" s="2">
        <v>14.1</v>
      </c>
      <c r="G49" s="9"/>
      <c r="H49" s="10">
        <v>3.2000000000000001E-2</v>
      </c>
      <c r="I49" s="4"/>
      <c r="J49" s="2">
        <v>5.3</v>
      </c>
      <c r="K49" t="s">
        <v>94</v>
      </c>
    </row>
    <row r="50" spans="1:11" hidden="1" x14ac:dyDescent="0.25">
      <c r="A50" s="2">
        <v>52003</v>
      </c>
      <c r="B50" s="2">
        <v>154298</v>
      </c>
      <c r="C50" s="2">
        <v>2</v>
      </c>
      <c r="D50" s="3" t="s">
        <v>11</v>
      </c>
      <c r="E50" s="2">
        <v>14.1</v>
      </c>
      <c r="F50" s="2">
        <v>16.100000000000001</v>
      </c>
      <c r="G50" s="9"/>
      <c r="H50" s="10">
        <v>2.8000000000000001E-2</v>
      </c>
      <c r="I50" s="4"/>
      <c r="J50" s="2">
        <v>5.9</v>
      </c>
      <c r="K50" t="s">
        <v>94</v>
      </c>
    </row>
    <row r="51" spans="1:11" hidden="1" x14ac:dyDescent="0.25">
      <c r="A51" s="2">
        <v>52003</v>
      </c>
      <c r="B51" s="2">
        <v>154299</v>
      </c>
      <c r="C51" s="2">
        <v>2</v>
      </c>
      <c r="D51" s="3" t="s">
        <v>11</v>
      </c>
      <c r="E51" s="2">
        <v>16.100000000000001</v>
      </c>
      <c r="F51" s="2">
        <v>18</v>
      </c>
      <c r="G51" s="9"/>
      <c r="H51" s="10">
        <v>3.5000000000000003E-2</v>
      </c>
      <c r="I51" s="4"/>
      <c r="J51" s="2">
        <v>5.2</v>
      </c>
      <c r="K51" t="s">
        <v>94</v>
      </c>
    </row>
    <row r="52" spans="1:11" hidden="1" x14ac:dyDescent="0.25">
      <c r="A52" s="2">
        <v>52003</v>
      </c>
      <c r="B52" s="2">
        <v>154300</v>
      </c>
      <c r="C52" s="2">
        <v>2</v>
      </c>
      <c r="D52" s="3" t="s">
        <v>11</v>
      </c>
      <c r="E52" s="2">
        <v>18</v>
      </c>
      <c r="F52" s="2">
        <v>20</v>
      </c>
      <c r="G52" s="9"/>
      <c r="H52" s="10">
        <v>9.8000000000000004E-2</v>
      </c>
      <c r="I52" s="4"/>
      <c r="J52" s="2">
        <v>5.0999999999999996</v>
      </c>
      <c r="K52" t="s">
        <v>94</v>
      </c>
    </row>
    <row r="53" spans="1:11" hidden="1" x14ac:dyDescent="0.25">
      <c r="A53" s="2">
        <v>52070</v>
      </c>
      <c r="B53" s="2">
        <v>154416</v>
      </c>
      <c r="C53" s="2">
        <v>2</v>
      </c>
      <c r="D53" s="3" t="s">
        <v>12</v>
      </c>
      <c r="E53" s="2">
        <v>2</v>
      </c>
      <c r="F53" s="2">
        <v>3.9</v>
      </c>
      <c r="G53" s="10">
        <v>2.7E-2</v>
      </c>
      <c r="H53" s="10">
        <v>1.0999999999999999E-2</v>
      </c>
      <c r="I53" s="2">
        <v>0.1</v>
      </c>
      <c r="J53" s="2">
        <v>7.2</v>
      </c>
      <c r="K53" t="s">
        <v>94</v>
      </c>
    </row>
    <row r="54" spans="1:11" hidden="1" x14ac:dyDescent="0.25">
      <c r="A54" s="2">
        <v>52070</v>
      </c>
      <c r="B54" s="2">
        <v>154417</v>
      </c>
      <c r="C54" s="2">
        <v>2</v>
      </c>
      <c r="D54" s="3" t="s">
        <v>12</v>
      </c>
      <c r="E54" s="2">
        <v>3.9</v>
      </c>
      <c r="F54" s="2">
        <v>5.8</v>
      </c>
      <c r="G54" s="10">
        <v>2.1000000000000001E-2</v>
      </c>
      <c r="H54" s="10">
        <v>2.9000000000000001E-2</v>
      </c>
      <c r="I54" s="2">
        <v>0.1</v>
      </c>
      <c r="J54" s="2">
        <v>7</v>
      </c>
      <c r="K54" t="s">
        <v>94</v>
      </c>
    </row>
    <row r="55" spans="1:11" x14ac:dyDescent="0.25">
      <c r="A55" s="2">
        <v>52070</v>
      </c>
      <c r="B55" s="2">
        <v>154418</v>
      </c>
      <c r="C55" s="2">
        <v>2</v>
      </c>
      <c r="D55" s="3" t="s">
        <v>12</v>
      </c>
      <c r="E55" s="2">
        <v>5.8</v>
      </c>
      <c r="F55" s="2">
        <v>8.1</v>
      </c>
      <c r="G55" s="10">
        <v>1.4999999999999999E-2</v>
      </c>
      <c r="H55" s="10">
        <v>6.8000000000000005E-2</v>
      </c>
      <c r="I55" s="2">
        <v>0.3</v>
      </c>
      <c r="J55" s="2">
        <v>7.3</v>
      </c>
      <c r="K55" t="s">
        <v>94</v>
      </c>
    </row>
    <row r="56" spans="1:11" x14ac:dyDescent="0.25">
      <c r="A56" s="2">
        <v>52070</v>
      </c>
      <c r="B56" s="2">
        <v>154419</v>
      </c>
      <c r="C56" s="2">
        <v>2</v>
      </c>
      <c r="D56" s="3" t="s">
        <v>12</v>
      </c>
      <c r="E56" s="2">
        <v>8.1</v>
      </c>
      <c r="F56" s="2">
        <v>10.6</v>
      </c>
      <c r="G56" s="10">
        <v>0.14899999999999999</v>
      </c>
      <c r="H56" s="10">
        <v>5.0999999999999997E-2</v>
      </c>
      <c r="I56" s="2">
        <v>0</v>
      </c>
      <c r="J56" s="2">
        <v>8</v>
      </c>
      <c r="K56" t="s">
        <v>94</v>
      </c>
    </row>
    <row r="57" spans="1:11" hidden="1" x14ac:dyDescent="0.25">
      <c r="A57" s="2">
        <v>52070</v>
      </c>
      <c r="B57" s="2">
        <v>154420</v>
      </c>
      <c r="C57" s="2">
        <v>2</v>
      </c>
      <c r="D57" s="3" t="s">
        <v>12</v>
      </c>
      <c r="E57" s="2">
        <v>10.6</v>
      </c>
      <c r="F57" s="2">
        <v>12</v>
      </c>
      <c r="G57" s="10">
        <v>0.52600000000000002</v>
      </c>
      <c r="H57" s="10">
        <v>3.6999999999999998E-2</v>
      </c>
      <c r="I57" s="2">
        <v>47.1</v>
      </c>
      <c r="J57" s="2">
        <v>8.1</v>
      </c>
      <c r="K57" t="s">
        <v>94</v>
      </c>
    </row>
    <row r="58" spans="1:11" hidden="1" x14ac:dyDescent="0.25">
      <c r="A58" s="2">
        <v>52070</v>
      </c>
      <c r="B58" s="2">
        <v>154421</v>
      </c>
      <c r="C58" s="2">
        <v>2</v>
      </c>
      <c r="D58" s="3" t="s">
        <v>12</v>
      </c>
      <c r="E58" s="2">
        <v>12</v>
      </c>
      <c r="F58" s="2">
        <v>14.7</v>
      </c>
      <c r="G58" s="10">
        <v>0.221</v>
      </c>
      <c r="H58" s="10">
        <v>1.7999999999999999E-2</v>
      </c>
      <c r="I58" s="2">
        <v>40.4</v>
      </c>
      <c r="J58" s="2">
        <v>8</v>
      </c>
      <c r="K58" t="s">
        <v>94</v>
      </c>
    </row>
    <row r="59" spans="1:11" hidden="1" x14ac:dyDescent="0.25">
      <c r="A59" s="2">
        <v>52070</v>
      </c>
      <c r="B59" s="2">
        <v>154422</v>
      </c>
      <c r="C59" s="2">
        <v>2</v>
      </c>
      <c r="D59" s="3" t="s">
        <v>12</v>
      </c>
      <c r="E59" s="2">
        <v>14.7</v>
      </c>
      <c r="F59" s="2">
        <v>18</v>
      </c>
      <c r="G59" s="10">
        <v>0.14299999999999999</v>
      </c>
      <c r="H59" s="10">
        <v>0.45800000000000002</v>
      </c>
      <c r="I59" s="2">
        <v>0.1</v>
      </c>
      <c r="J59" s="2">
        <v>7.8</v>
      </c>
      <c r="K59" t="s">
        <v>94</v>
      </c>
    </row>
    <row r="60" spans="1:11" hidden="1" x14ac:dyDescent="0.25">
      <c r="A60" s="2">
        <v>52070</v>
      </c>
      <c r="B60" s="2">
        <v>154423</v>
      </c>
      <c r="C60" s="2">
        <v>2</v>
      </c>
      <c r="D60" s="3" t="s">
        <v>12</v>
      </c>
      <c r="E60" s="2">
        <v>18</v>
      </c>
      <c r="F60" s="2">
        <v>21</v>
      </c>
      <c r="G60" s="10">
        <v>0.189</v>
      </c>
      <c r="H60" s="10">
        <v>0.56200000000000006</v>
      </c>
      <c r="I60" s="2">
        <v>0</v>
      </c>
      <c r="J60" s="2">
        <v>7.8</v>
      </c>
      <c r="K60" t="s">
        <v>94</v>
      </c>
    </row>
    <row r="61" spans="1:11" hidden="1" x14ac:dyDescent="0.25">
      <c r="A61" s="2">
        <v>52070</v>
      </c>
      <c r="B61" s="2">
        <v>154424</v>
      </c>
      <c r="C61" s="2">
        <v>2</v>
      </c>
      <c r="D61" s="3" t="s">
        <v>12</v>
      </c>
      <c r="E61" s="2">
        <v>21</v>
      </c>
      <c r="F61" s="2">
        <v>22</v>
      </c>
      <c r="G61" s="10">
        <v>0.19600000000000001</v>
      </c>
      <c r="H61" s="10">
        <v>0.51500000000000001</v>
      </c>
      <c r="I61" s="2">
        <v>0</v>
      </c>
      <c r="J61" s="2">
        <v>7.8</v>
      </c>
      <c r="K61" t="s">
        <v>94</v>
      </c>
    </row>
    <row r="62" spans="1:11" hidden="1" x14ac:dyDescent="0.25">
      <c r="A62" s="2">
        <v>52070</v>
      </c>
      <c r="B62" s="2">
        <v>154425</v>
      </c>
      <c r="C62" s="2">
        <v>2</v>
      </c>
      <c r="D62" s="3" t="s">
        <v>12</v>
      </c>
      <c r="E62" s="2">
        <v>22</v>
      </c>
      <c r="F62" s="2">
        <v>25</v>
      </c>
      <c r="G62" s="10">
        <v>0.36399999999999999</v>
      </c>
      <c r="H62" s="10">
        <v>0.88200000000000001</v>
      </c>
      <c r="I62" s="2">
        <v>0</v>
      </c>
      <c r="J62" s="2">
        <v>7.7</v>
      </c>
      <c r="K62" t="s">
        <v>94</v>
      </c>
    </row>
    <row r="63" spans="1:11" hidden="1" x14ac:dyDescent="0.25">
      <c r="A63" s="2">
        <v>52070</v>
      </c>
      <c r="B63" s="2">
        <v>154426</v>
      </c>
      <c r="C63" s="2">
        <v>2</v>
      </c>
      <c r="D63" s="3" t="s">
        <v>12</v>
      </c>
      <c r="E63" s="2">
        <v>25</v>
      </c>
      <c r="F63" s="2">
        <v>26</v>
      </c>
      <c r="G63" s="10">
        <v>0.309</v>
      </c>
      <c r="H63" s="10">
        <v>0.85599999999999998</v>
      </c>
      <c r="I63" s="2">
        <v>0</v>
      </c>
      <c r="J63" s="2">
        <v>7.7</v>
      </c>
      <c r="K63" t="s">
        <v>94</v>
      </c>
    </row>
    <row r="64" spans="1:11" hidden="1" x14ac:dyDescent="0.25">
      <c r="A64" s="2">
        <v>52070</v>
      </c>
      <c r="B64" s="2">
        <v>154427</v>
      </c>
      <c r="C64" s="2">
        <v>2</v>
      </c>
      <c r="D64" s="3" t="s">
        <v>12</v>
      </c>
      <c r="E64" s="2">
        <v>26</v>
      </c>
      <c r="F64" s="2">
        <v>29</v>
      </c>
      <c r="G64" s="10">
        <v>0.26600000000000001</v>
      </c>
      <c r="H64" s="10">
        <v>0.86</v>
      </c>
      <c r="I64" s="2">
        <v>0</v>
      </c>
      <c r="J64" s="2">
        <v>7.8</v>
      </c>
      <c r="K64" t="s">
        <v>94</v>
      </c>
    </row>
    <row r="65" spans="1:11" hidden="1" x14ac:dyDescent="0.25">
      <c r="A65" s="2">
        <v>52070</v>
      </c>
      <c r="B65" s="2">
        <v>154428</v>
      </c>
      <c r="C65" s="2">
        <v>2</v>
      </c>
      <c r="D65" s="3" t="s">
        <v>12</v>
      </c>
      <c r="E65" s="2">
        <v>29</v>
      </c>
      <c r="F65" s="2">
        <v>32</v>
      </c>
      <c r="G65" s="10">
        <v>0.28699999999999998</v>
      </c>
      <c r="H65" s="10">
        <v>0.82899999999999996</v>
      </c>
      <c r="I65" s="2">
        <v>0</v>
      </c>
      <c r="J65" s="2">
        <v>7.8</v>
      </c>
      <c r="K65" t="s">
        <v>94</v>
      </c>
    </row>
    <row r="66" spans="1:11" hidden="1" x14ac:dyDescent="0.25">
      <c r="A66" s="2">
        <v>52070</v>
      </c>
      <c r="B66" s="2">
        <v>154429</v>
      </c>
      <c r="C66" s="2">
        <v>2</v>
      </c>
      <c r="D66" s="3" t="s">
        <v>12</v>
      </c>
      <c r="E66" s="2">
        <v>32</v>
      </c>
      <c r="F66" s="2">
        <v>34</v>
      </c>
      <c r="G66" s="10">
        <v>0.71199999999999997</v>
      </c>
      <c r="H66" s="10">
        <v>2.1880000000000002</v>
      </c>
      <c r="I66" s="2">
        <v>0</v>
      </c>
      <c r="J66" s="2">
        <v>7.5</v>
      </c>
      <c r="K66" t="s">
        <v>94</v>
      </c>
    </row>
    <row r="67" spans="1:11" hidden="1" x14ac:dyDescent="0.25">
      <c r="A67" s="2">
        <v>52070</v>
      </c>
      <c r="B67" s="2">
        <v>154430</v>
      </c>
      <c r="C67" s="2">
        <v>2</v>
      </c>
      <c r="D67" s="3" t="s">
        <v>12</v>
      </c>
      <c r="E67" s="2">
        <v>34</v>
      </c>
      <c r="F67" s="2">
        <v>36.1</v>
      </c>
      <c r="G67" s="10">
        <v>0.88</v>
      </c>
      <c r="H67" s="10">
        <v>2.9289999999999998</v>
      </c>
      <c r="I67" s="2">
        <v>0</v>
      </c>
      <c r="J67" s="2">
        <v>7.4</v>
      </c>
      <c r="K67" t="s">
        <v>94</v>
      </c>
    </row>
    <row r="68" spans="1:11" hidden="1" x14ac:dyDescent="0.25">
      <c r="A68" s="2">
        <v>52070</v>
      </c>
      <c r="B68" s="2">
        <v>154431</v>
      </c>
      <c r="C68" s="2">
        <v>2</v>
      </c>
      <c r="D68" s="3" t="s">
        <v>12</v>
      </c>
      <c r="E68" s="2">
        <v>36.1</v>
      </c>
      <c r="F68" s="2">
        <v>38.5</v>
      </c>
      <c r="G68" s="10">
        <v>4.4999999999999998E-2</v>
      </c>
      <c r="H68" s="10">
        <v>0.23899999999999999</v>
      </c>
      <c r="I68" s="2">
        <v>0</v>
      </c>
      <c r="J68" s="2">
        <v>7.6</v>
      </c>
      <c r="K68" t="s">
        <v>94</v>
      </c>
    </row>
    <row r="69" spans="1:11" hidden="1" x14ac:dyDescent="0.25">
      <c r="A69" s="2">
        <v>52070</v>
      </c>
      <c r="B69" s="2">
        <v>154432</v>
      </c>
      <c r="C69" s="2">
        <v>2</v>
      </c>
      <c r="D69" s="3" t="s">
        <v>12</v>
      </c>
      <c r="E69" s="2">
        <v>38.5</v>
      </c>
      <c r="F69" s="2">
        <v>41</v>
      </c>
      <c r="G69" s="10">
        <v>4.3999999999999997E-2</v>
      </c>
      <c r="H69" s="10">
        <v>0.22900000000000001</v>
      </c>
      <c r="I69" s="2">
        <v>0</v>
      </c>
      <c r="J69" s="2">
        <v>7.6</v>
      </c>
      <c r="K69" t="s">
        <v>94</v>
      </c>
    </row>
  </sheetData>
  <autoFilter ref="A1:K69">
    <filterColumn colId="4">
      <customFilters>
        <customFilter operator="greaterThanOrEqual" val="4"/>
      </customFilters>
    </filterColumn>
    <filterColumn colId="5">
      <customFilters>
        <customFilter operator="lessThanOrEqual" val="11"/>
      </customFilters>
    </filterColumn>
  </autoFilter>
  <sortState ref="A2:J387">
    <sortCondition ref="A2:A387"/>
    <sortCondition ref="E2:E387"/>
  </sortState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/>
  <dimension ref="A1:S50"/>
  <sheetViews>
    <sheetView topLeftCell="H1" workbookViewId="0">
      <selection activeCell="U57" sqref="U57"/>
    </sheetView>
  </sheetViews>
  <sheetFormatPr baseColWidth="10" defaultRowHeight="15" x14ac:dyDescent="0.25"/>
  <cols>
    <col min="1" max="2" width="11.42578125" style="15"/>
    <col min="3" max="3" width="38.7109375" style="15" customWidth="1"/>
    <col min="4" max="13" width="11.42578125" style="15"/>
    <col min="14" max="14" width="22.5703125" style="15" customWidth="1"/>
    <col min="15" max="16384" width="11.42578125" style="15"/>
  </cols>
  <sheetData>
    <row r="1" spans="1:19" ht="40.5" customHeight="1" x14ac:dyDescent="0.25">
      <c r="A1" s="17" t="s">
        <v>14</v>
      </c>
      <c r="B1" s="17" t="s">
        <v>0</v>
      </c>
      <c r="C1" s="17" t="s">
        <v>3</v>
      </c>
      <c r="D1" s="17" t="s">
        <v>15</v>
      </c>
      <c r="E1" s="17" t="s">
        <v>16</v>
      </c>
      <c r="F1" s="17" t="s">
        <v>17</v>
      </c>
      <c r="G1" s="44" t="s">
        <v>18</v>
      </c>
      <c r="H1" s="47" t="s">
        <v>19</v>
      </c>
      <c r="I1" s="48" t="s">
        <v>20</v>
      </c>
      <c r="J1" s="48" t="s">
        <v>21</v>
      </c>
      <c r="K1" s="48" t="s">
        <v>22</v>
      </c>
      <c r="L1" s="48" t="s">
        <v>23</v>
      </c>
      <c r="M1" s="48" t="s">
        <v>24</v>
      </c>
      <c r="N1" s="48" t="s">
        <v>25</v>
      </c>
      <c r="O1" s="48" t="s">
        <v>26</v>
      </c>
      <c r="P1" s="48" t="s">
        <v>27</v>
      </c>
      <c r="Q1" s="48" t="s">
        <v>28</v>
      </c>
      <c r="R1" s="48" t="s">
        <v>29</v>
      </c>
      <c r="S1" s="49" t="s">
        <v>95</v>
      </c>
    </row>
    <row r="2" spans="1:19" x14ac:dyDescent="0.25">
      <c r="A2" s="5" t="s">
        <v>30</v>
      </c>
      <c r="B2" s="6">
        <v>49045</v>
      </c>
      <c r="C2" s="5" t="s">
        <v>13</v>
      </c>
      <c r="D2" s="6">
        <v>2829</v>
      </c>
      <c r="E2" s="6">
        <v>3602958</v>
      </c>
      <c r="F2" s="6">
        <v>5891177</v>
      </c>
      <c r="G2" s="5" t="s">
        <v>31</v>
      </c>
      <c r="H2" s="45" t="s">
        <v>56</v>
      </c>
      <c r="I2" s="46">
        <v>40</v>
      </c>
      <c r="J2" s="46">
        <v>40</v>
      </c>
      <c r="K2" s="46">
        <v>32</v>
      </c>
      <c r="L2" s="46">
        <v>0</v>
      </c>
      <c r="M2" s="46">
        <v>0.1</v>
      </c>
      <c r="N2" s="45" t="s">
        <v>57</v>
      </c>
      <c r="O2" s="45" t="s">
        <v>33</v>
      </c>
      <c r="P2" s="45" t="s">
        <v>54</v>
      </c>
      <c r="Q2" s="45" t="s">
        <v>55</v>
      </c>
      <c r="R2" s="46">
        <v>65</v>
      </c>
      <c r="S2" s="16" t="s">
        <v>94</v>
      </c>
    </row>
    <row r="3" spans="1:19" x14ac:dyDescent="0.25">
      <c r="A3" s="5" t="s">
        <v>30</v>
      </c>
      <c r="B3" s="6">
        <v>52070</v>
      </c>
      <c r="C3" s="5" t="s">
        <v>12</v>
      </c>
      <c r="D3" s="6">
        <v>2629</v>
      </c>
      <c r="E3" s="6">
        <v>3600344</v>
      </c>
      <c r="F3" s="6">
        <v>5912328</v>
      </c>
      <c r="G3" s="5" t="s">
        <v>31</v>
      </c>
      <c r="H3" s="5" t="s">
        <v>81</v>
      </c>
      <c r="I3" s="6">
        <v>41</v>
      </c>
      <c r="J3" s="6">
        <v>41</v>
      </c>
      <c r="K3" s="6">
        <v>4</v>
      </c>
      <c r="L3" s="6">
        <v>0</v>
      </c>
      <c r="M3" s="6">
        <v>0.3</v>
      </c>
      <c r="N3" s="5" t="s">
        <v>82</v>
      </c>
      <c r="O3" s="5" t="s">
        <v>33</v>
      </c>
      <c r="P3" s="5" t="s">
        <v>54</v>
      </c>
      <c r="Q3" s="5" t="s">
        <v>55</v>
      </c>
      <c r="R3" s="6">
        <v>10</v>
      </c>
      <c r="S3" s="16" t="s">
        <v>94</v>
      </c>
    </row>
    <row r="4" spans="1:19" x14ac:dyDescent="0.25">
      <c r="A4" s="5" t="s">
        <v>30</v>
      </c>
      <c r="B4" s="6">
        <v>48281</v>
      </c>
      <c r="C4" s="5" t="s">
        <v>10</v>
      </c>
      <c r="D4" s="6">
        <v>3216</v>
      </c>
      <c r="E4" s="6">
        <v>3457523</v>
      </c>
      <c r="F4" s="6">
        <v>5851749</v>
      </c>
      <c r="G4" s="5" t="s">
        <v>31</v>
      </c>
      <c r="H4" s="5" t="s">
        <v>32</v>
      </c>
      <c r="I4" s="6">
        <v>19</v>
      </c>
      <c r="J4" s="6">
        <v>19</v>
      </c>
      <c r="K4" s="6">
        <v>48.05</v>
      </c>
      <c r="L4" s="6">
        <v>0</v>
      </c>
      <c r="M4" s="6">
        <v>0.4</v>
      </c>
      <c r="N4" s="5" t="s">
        <v>34</v>
      </c>
      <c r="O4" s="5" t="s">
        <v>33</v>
      </c>
      <c r="P4" s="5" t="s">
        <v>35</v>
      </c>
      <c r="Q4" s="5" t="s">
        <v>36</v>
      </c>
      <c r="R4" s="6">
        <v>61</v>
      </c>
      <c r="S4" s="16" t="s">
        <v>94</v>
      </c>
    </row>
    <row r="5" spans="1:19" x14ac:dyDescent="0.25">
      <c r="A5" s="5" t="s">
        <v>30</v>
      </c>
      <c r="B5" s="6">
        <v>52003</v>
      </c>
      <c r="C5" s="5" t="s">
        <v>11</v>
      </c>
      <c r="D5" s="6">
        <v>3414</v>
      </c>
      <c r="E5" s="6">
        <v>3434548</v>
      </c>
      <c r="F5" s="6">
        <v>5820913</v>
      </c>
      <c r="G5" s="5" t="s">
        <v>31</v>
      </c>
      <c r="H5" s="5" t="s">
        <v>69</v>
      </c>
      <c r="I5" s="6">
        <v>20</v>
      </c>
      <c r="J5" s="6">
        <v>20</v>
      </c>
      <c r="K5" s="6">
        <v>39.020000000000003</v>
      </c>
      <c r="L5" s="6">
        <v>0</v>
      </c>
      <c r="M5" s="6">
        <v>1</v>
      </c>
      <c r="N5" s="5" t="s">
        <v>70</v>
      </c>
      <c r="O5" s="5" t="s">
        <v>33</v>
      </c>
      <c r="P5" s="5" t="s">
        <v>71</v>
      </c>
      <c r="Q5" s="5" t="s">
        <v>55</v>
      </c>
      <c r="R5" s="6">
        <v>54</v>
      </c>
      <c r="S5" s="16" t="s">
        <v>94</v>
      </c>
    </row>
    <row r="6" spans="1:19" x14ac:dyDescent="0.25">
      <c r="A6" s="5" t="s">
        <v>30</v>
      </c>
      <c r="B6" s="6">
        <v>49045</v>
      </c>
      <c r="C6" s="5" t="s">
        <v>13</v>
      </c>
      <c r="D6" s="6">
        <v>2829</v>
      </c>
      <c r="E6" s="6">
        <v>3602958</v>
      </c>
      <c r="F6" s="6">
        <v>5891177</v>
      </c>
      <c r="G6" s="5" t="s">
        <v>31</v>
      </c>
      <c r="H6" s="5" t="s">
        <v>56</v>
      </c>
      <c r="I6" s="6">
        <v>40</v>
      </c>
      <c r="J6" s="6">
        <v>40</v>
      </c>
      <c r="K6" s="6">
        <v>32</v>
      </c>
      <c r="L6" s="6">
        <v>0.1</v>
      </c>
      <c r="M6" s="6">
        <v>0.35</v>
      </c>
      <c r="N6" s="5" t="s">
        <v>58</v>
      </c>
      <c r="O6" s="5" t="s">
        <v>33</v>
      </c>
      <c r="P6" s="5" t="s">
        <v>59</v>
      </c>
      <c r="Q6" s="5" t="s">
        <v>36</v>
      </c>
      <c r="R6" s="6">
        <v>65</v>
      </c>
      <c r="S6" s="16" t="s">
        <v>94</v>
      </c>
    </row>
    <row r="7" spans="1:19" x14ac:dyDescent="0.25">
      <c r="A7" s="5" t="s">
        <v>30</v>
      </c>
      <c r="B7" s="6">
        <v>52070</v>
      </c>
      <c r="C7" s="5" t="s">
        <v>12</v>
      </c>
      <c r="D7" s="6">
        <v>2629</v>
      </c>
      <c r="E7" s="6">
        <v>3600344</v>
      </c>
      <c r="F7" s="6">
        <v>5912328</v>
      </c>
      <c r="G7" s="5" t="s">
        <v>31</v>
      </c>
      <c r="H7" s="5" t="s">
        <v>81</v>
      </c>
      <c r="I7" s="6">
        <v>41</v>
      </c>
      <c r="J7" s="6">
        <v>41</v>
      </c>
      <c r="K7" s="6">
        <v>4</v>
      </c>
      <c r="L7" s="6">
        <v>0.3</v>
      </c>
      <c r="M7" s="6">
        <v>1.3</v>
      </c>
      <c r="N7" s="5" t="s">
        <v>52</v>
      </c>
      <c r="O7" s="5" t="s">
        <v>33</v>
      </c>
      <c r="P7" s="5" t="s">
        <v>80</v>
      </c>
      <c r="Q7" s="5" t="s">
        <v>55</v>
      </c>
      <c r="R7" s="6">
        <v>10</v>
      </c>
      <c r="S7" s="16" t="s">
        <v>94</v>
      </c>
    </row>
    <row r="8" spans="1:19" x14ac:dyDescent="0.25">
      <c r="A8" s="5" t="s">
        <v>30</v>
      </c>
      <c r="B8" s="6">
        <v>49045</v>
      </c>
      <c r="C8" s="5" t="s">
        <v>13</v>
      </c>
      <c r="D8" s="6">
        <v>2829</v>
      </c>
      <c r="E8" s="6">
        <v>3602958</v>
      </c>
      <c r="F8" s="6">
        <v>5891177</v>
      </c>
      <c r="G8" s="5" t="s">
        <v>31</v>
      </c>
      <c r="H8" s="5" t="s">
        <v>56</v>
      </c>
      <c r="I8" s="6">
        <v>40</v>
      </c>
      <c r="J8" s="6">
        <v>40</v>
      </c>
      <c r="K8" s="6">
        <v>32</v>
      </c>
      <c r="L8" s="6">
        <v>0.35</v>
      </c>
      <c r="M8" s="6">
        <v>1.6</v>
      </c>
      <c r="N8" s="5" t="s">
        <v>60</v>
      </c>
      <c r="O8" s="5" t="s">
        <v>33</v>
      </c>
      <c r="P8" s="5" t="s">
        <v>59</v>
      </c>
      <c r="Q8" s="5" t="s">
        <v>36</v>
      </c>
      <c r="R8" s="6">
        <v>65</v>
      </c>
      <c r="S8" s="16" t="s">
        <v>94</v>
      </c>
    </row>
    <row r="9" spans="1:19" x14ac:dyDescent="0.25">
      <c r="A9" s="5" t="s">
        <v>30</v>
      </c>
      <c r="B9" s="6">
        <v>48281</v>
      </c>
      <c r="C9" s="5" t="s">
        <v>10</v>
      </c>
      <c r="D9" s="6">
        <v>3216</v>
      </c>
      <c r="E9" s="6">
        <v>3457523</v>
      </c>
      <c r="F9" s="6">
        <v>5851749</v>
      </c>
      <c r="G9" s="5" t="s">
        <v>31</v>
      </c>
      <c r="H9" s="5" t="s">
        <v>32</v>
      </c>
      <c r="I9" s="6">
        <v>19</v>
      </c>
      <c r="J9" s="6">
        <v>19</v>
      </c>
      <c r="K9" s="6">
        <v>48.05</v>
      </c>
      <c r="L9" s="6">
        <v>0.4</v>
      </c>
      <c r="M9" s="6">
        <v>0.8</v>
      </c>
      <c r="N9" s="5" t="s">
        <v>34</v>
      </c>
      <c r="O9" s="5" t="s">
        <v>37</v>
      </c>
      <c r="P9" s="5" t="s">
        <v>35</v>
      </c>
      <c r="Q9" s="5" t="s">
        <v>36</v>
      </c>
      <c r="R9" s="6">
        <v>61</v>
      </c>
      <c r="S9" s="16" t="s">
        <v>94</v>
      </c>
    </row>
    <row r="10" spans="1:19" x14ac:dyDescent="0.25">
      <c r="A10" s="5" t="s">
        <v>30</v>
      </c>
      <c r="B10" s="6">
        <v>48281</v>
      </c>
      <c r="C10" s="5" t="s">
        <v>10</v>
      </c>
      <c r="D10" s="6">
        <v>3216</v>
      </c>
      <c r="E10" s="6">
        <v>3457523</v>
      </c>
      <c r="F10" s="6">
        <v>5851749</v>
      </c>
      <c r="G10" s="5" t="s">
        <v>31</v>
      </c>
      <c r="H10" s="5" t="s">
        <v>32</v>
      </c>
      <c r="I10" s="6">
        <v>19</v>
      </c>
      <c r="J10" s="6">
        <v>19</v>
      </c>
      <c r="K10" s="6">
        <v>48.05</v>
      </c>
      <c r="L10" s="6">
        <v>0.8</v>
      </c>
      <c r="M10" s="6">
        <v>1.1000000000000001</v>
      </c>
      <c r="N10" s="5" t="s">
        <v>38</v>
      </c>
      <c r="O10" s="5" t="s">
        <v>33</v>
      </c>
      <c r="P10" s="5" t="s">
        <v>35</v>
      </c>
      <c r="Q10" s="5" t="s">
        <v>36</v>
      </c>
      <c r="R10" s="6">
        <v>61</v>
      </c>
      <c r="S10" s="16" t="s">
        <v>94</v>
      </c>
    </row>
    <row r="11" spans="1:19" x14ac:dyDescent="0.25">
      <c r="A11" s="5" t="s">
        <v>30</v>
      </c>
      <c r="B11" s="6">
        <v>52003</v>
      </c>
      <c r="C11" s="5" t="s">
        <v>11</v>
      </c>
      <c r="D11" s="6">
        <v>3414</v>
      </c>
      <c r="E11" s="6">
        <v>3434548</v>
      </c>
      <c r="F11" s="6">
        <v>5820913</v>
      </c>
      <c r="G11" s="5" t="s">
        <v>31</v>
      </c>
      <c r="H11" s="5" t="s">
        <v>69</v>
      </c>
      <c r="I11" s="6">
        <v>20</v>
      </c>
      <c r="J11" s="6">
        <v>20</v>
      </c>
      <c r="K11" s="6">
        <v>39.020000000000003</v>
      </c>
      <c r="L11" s="6">
        <v>1</v>
      </c>
      <c r="M11" s="6">
        <v>2.6</v>
      </c>
      <c r="N11" s="5" t="s">
        <v>72</v>
      </c>
      <c r="O11" s="5" t="s">
        <v>37</v>
      </c>
      <c r="P11" s="5" t="s">
        <v>51</v>
      </c>
      <c r="Q11" s="5" t="s">
        <v>36</v>
      </c>
      <c r="R11" s="6">
        <v>54</v>
      </c>
      <c r="S11" s="16" t="s">
        <v>94</v>
      </c>
    </row>
    <row r="12" spans="1:19" x14ac:dyDescent="0.25">
      <c r="A12" s="5" t="s">
        <v>30</v>
      </c>
      <c r="B12" s="6">
        <v>48281</v>
      </c>
      <c r="C12" s="5" t="s">
        <v>10</v>
      </c>
      <c r="D12" s="6">
        <v>3216</v>
      </c>
      <c r="E12" s="6">
        <v>3457523</v>
      </c>
      <c r="F12" s="6">
        <v>5851749</v>
      </c>
      <c r="G12" s="5" t="s">
        <v>31</v>
      </c>
      <c r="H12" s="5" t="s">
        <v>32</v>
      </c>
      <c r="I12" s="6">
        <v>19</v>
      </c>
      <c r="J12" s="6">
        <v>19</v>
      </c>
      <c r="K12" s="6">
        <v>48.05</v>
      </c>
      <c r="L12" s="6">
        <v>1.1000000000000001</v>
      </c>
      <c r="M12" s="6">
        <v>1.35</v>
      </c>
      <c r="N12" s="5" t="s">
        <v>39</v>
      </c>
      <c r="O12" s="5" t="s">
        <v>33</v>
      </c>
      <c r="P12" s="5" t="s">
        <v>40</v>
      </c>
      <c r="Q12" s="5" t="s">
        <v>41</v>
      </c>
      <c r="R12" s="6">
        <v>61</v>
      </c>
      <c r="S12" s="16" t="s">
        <v>94</v>
      </c>
    </row>
    <row r="13" spans="1:19" x14ac:dyDescent="0.25">
      <c r="A13" s="5" t="s">
        <v>30</v>
      </c>
      <c r="B13" s="6">
        <v>52070</v>
      </c>
      <c r="C13" s="5" t="s">
        <v>12</v>
      </c>
      <c r="D13" s="6">
        <v>2629</v>
      </c>
      <c r="E13" s="6">
        <v>3600344</v>
      </c>
      <c r="F13" s="6">
        <v>5912328</v>
      </c>
      <c r="G13" s="5" t="s">
        <v>31</v>
      </c>
      <c r="H13" s="5" t="s">
        <v>81</v>
      </c>
      <c r="I13" s="6">
        <v>41</v>
      </c>
      <c r="J13" s="6">
        <v>41</v>
      </c>
      <c r="K13" s="6">
        <v>4</v>
      </c>
      <c r="L13" s="6">
        <v>1.3</v>
      </c>
      <c r="M13" s="6">
        <v>1.8</v>
      </c>
      <c r="N13" s="5" t="s">
        <v>34</v>
      </c>
      <c r="O13" s="5" t="s">
        <v>33</v>
      </c>
      <c r="P13" s="5" t="s">
        <v>80</v>
      </c>
      <c r="Q13" s="5" t="s">
        <v>55</v>
      </c>
      <c r="R13" s="6">
        <v>10</v>
      </c>
      <c r="S13" s="16" t="s">
        <v>94</v>
      </c>
    </row>
    <row r="14" spans="1:19" x14ac:dyDescent="0.25">
      <c r="A14" s="5" t="s">
        <v>30</v>
      </c>
      <c r="B14" s="6">
        <v>48281</v>
      </c>
      <c r="C14" s="5" t="s">
        <v>10</v>
      </c>
      <c r="D14" s="6">
        <v>3216</v>
      </c>
      <c r="E14" s="6">
        <v>3457523</v>
      </c>
      <c r="F14" s="6">
        <v>5851749</v>
      </c>
      <c r="G14" s="5" t="s">
        <v>31</v>
      </c>
      <c r="H14" s="5" t="s">
        <v>32</v>
      </c>
      <c r="I14" s="6">
        <v>19</v>
      </c>
      <c r="J14" s="6">
        <v>19</v>
      </c>
      <c r="K14" s="6">
        <v>48.05</v>
      </c>
      <c r="L14" s="6">
        <v>1.35</v>
      </c>
      <c r="M14" s="6">
        <v>1.55</v>
      </c>
      <c r="N14" s="5" t="s">
        <v>38</v>
      </c>
      <c r="O14" s="5" t="s">
        <v>33</v>
      </c>
      <c r="P14" s="5" t="s">
        <v>40</v>
      </c>
      <c r="Q14" s="5" t="s">
        <v>41</v>
      </c>
      <c r="R14" s="6">
        <v>61</v>
      </c>
      <c r="S14" s="16" t="s">
        <v>94</v>
      </c>
    </row>
    <row r="15" spans="1:19" x14ac:dyDescent="0.25">
      <c r="A15" s="5" t="s">
        <v>30</v>
      </c>
      <c r="B15" s="6">
        <v>48281</v>
      </c>
      <c r="C15" s="5" t="s">
        <v>10</v>
      </c>
      <c r="D15" s="6">
        <v>3216</v>
      </c>
      <c r="E15" s="6">
        <v>3457523</v>
      </c>
      <c r="F15" s="6">
        <v>5851749</v>
      </c>
      <c r="G15" s="5" t="s">
        <v>31</v>
      </c>
      <c r="H15" s="5" t="s">
        <v>32</v>
      </c>
      <c r="I15" s="6">
        <v>19</v>
      </c>
      <c r="J15" s="6">
        <v>19</v>
      </c>
      <c r="K15" s="6">
        <v>48.05</v>
      </c>
      <c r="L15" s="6">
        <v>1.55</v>
      </c>
      <c r="M15" s="6">
        <v>2.65</v>
      </c>
      <c r="N15" s="5" t="s">
        <v>42</v>
      </c>
      <c r="O15" s="5" t="s">
        <v>33</v>
      </c>
      <c r="P15" s="5" t="s">
        <v>40</v>
      </c>
      <c r="Q15" s="5" t="s">
        <v>41</v>
      </c>
      <c r="R15" s="6">
        <v>61</v>
      </c>
      <c r="S15" s="16" t="s">
        <v>94</v>
      </c>
    </row>
    <row r="16" spans="1:19" x14ac:dyDescent="0.25">
      <c r="A16" s="5" t="s">
        <v>30</v>
      </c>
      <c r="B16" s="6">
        <v>49045</v>
      </c>
      <c r="C16" s="5" t="s">
        <v>13</v>
      </c>
      <c r="D16" s="6">
        <v>2829</v>
      </c>
      <c r="E16" s="6">
        <v>3602958</v>
      </c>
      <c r="F16" s="6">
        <v>5891177</v>
      </c>
      <c r="G16" s="5" t="s">
        <v>31</v>
      </c>
      <c r="H16" s="5" t="s">
        <v>56</v>
      </c>
      <c r="I16" s="6">
        <v>40</v>
      </c>
      <c r="J16" s="6">
        <v>40</v>
      </c>
      <c r="K16" s="6">
        <v>32</v>
      </c>
      <c r="L16" s="6">
        <v>1.6</v>
      </c>
      <c r="M16" s="6">
        <v>2.4</v>
      </c>
      <c r="N16" s="5" t="s">
        <v>61</v>
      </c>
      <c r="O16" s="5" t="s">
        <v>33</v>
      </c>
      <c r="P16" s="5" t="s">
        <v>47</v>
      </c>
      <c r="Q16" s="5" t="s">
        <v>41</v>
      </c>
      <c r="R16" s="6">
        <v>65</v>
      </c>
      <c r="S16" s="16" t="s">
        <v>94</v>
      </c>
    </row>
    <row r="17" spans="1:19" x14ac:dyDescent="0.25">
      <c r="A17" s="5" t="s">
        <v>30</v>
      </c>
      <c r="B17" s="6">
        <v>52070</v>
      </c>
      <c r="C17" s="5" t="s">
        <v>12</v>
      </c>
      <c r="D17" s="6">
        <v>2629</v>
      </c>
      <c r="E17" s="6">
        <v>3600344</v>
      </c>
      <c r="F17" s="6">
        <v>5912328</v>
      </c>
      <c r="G17" s="5" t="s">
        <v>31</v>
      </c>
      <c r="H17" s="5" t="s">
        <v>81</v>
      </c>
      <c r="I17" s="6">
        <v>41</v>
      </c>
      <c r="J17" s="6">
        <v>41</v>
      </c>
      <c r="K17" s="6">
        <v>4</v>
      </c>
      <c r="L17" s="6">
        <v>1.8</v>
      </c>
      <c r="M17" s="6">
        <v>5.8</v>
      </c>
      <c r="N17" s="5" t="s">
        <v>83</v>
      </c>
      <c r="O17" s="5" t="s">
        <v>33</v>
      </c>
      <c r="P17" s="5" t="s">
        <v>51</v>
      </c>
      <c r="Q17" s="5" t="s">
        <v>84</v>
      </c>
      <c r="R17" s="6">
        <v>10</v>
      </c>
      <c r="S17" s="16" t="s">
        <v>94</v>
      </c>
    </row>
    <row r="18" spans="1:19" x14ac:dyDescent="0.25">
      <c r="A18" s="5" t="s">
        <v>30</v>
      </c>
      <c r="B18" s="6">
        <v>49045</v>
      </c>
      <c r="C18" s="5" t="s">
        <v>13</v>
      </c>
      <c r="D18" s="6">
        <v>2829</v>
      </c>
      <c r="E18" s="6">
        <v>3602958</v>
      </c>
      <c r="F18" s="6">
        <v>5891177</v>
      </c>
      <c r="G18" s="5" t="s">
        <v>31</v>
      </c>
      <c r="H18" s="5" t="s">
        <v>56</v>
      </c>
      <c r="I18" s="6">
        <v>40</v>
      </c>
      <c r="J18" s="6">
        <v>40</v>
      </c>
      <c r="K18" s="6">
        <v>32</v>
      </c>
      <c r="L18" s="6">
        <v>2.4</v>
      </c>
      <c r="M18" s="6">
        <v>5.3</v>
      </c>
      <c r="N18" s="5" t="s">
        <v>62</v>
      </c>
      <c r="O18" s="5" t="s">
        <v>33</v>
      </c>
      <c r="P18" s="5" t="s">
        <v>40</v>
      </c>
      <c r="Q18" s="5" t="s">
        <v>41</v>
      </c>
      <c r="R18" s="6">
        <v>65</v>
      </c>
      <c r="S18" s="16" t="s">
        <v>94</v>
      </c>
    </row>
    <row r="19" spans="1:19" x14ac:dyDescent="0.25">
      <c r="A19" s="5" t="s">
        <v>30</v>
      </c>
      <c r="B19" s="6">
        <v>52003</v>
      </c>
      <c r="C19" s="5" t="s">
        <v>11</v>
      </c>
      <c r="D19" s="6">
        <v>3414</v>
      </c>
      <c r="E19" s="6">
        <v>3434548</v>
      </c>
      <c r="F19" s="6">
        <v>5820913</v>
      </c>
      <c r="G19" s="5" t="s">
        <v>31</v>
      </c>
      <c r="H19" s="5" t="s">
        <v>69</v>
      </c>
      <c r="I19" s="6">
        <v>20</v>
      </c>
      <c r="J19" s="6">
        <v>20</v>
      </c>
      <c r="K19" s="6">
        <v>39.020000000000003</v>
      </c>
      <c r="L19" s="6">
        <v>2.6</v>
      </c>
      <c r="M19" s="6">
        <v>2.95</v>
      </c>
      <c r="N19" s="5" t="s">
        <v>39</v>
      </c>
      <c r="O19" s="5" t="s">
        <v>33</v>
      </c>
      <c r="P19" s="5" t="s">
        <v>73</v>
      </c>
      <c r="Q19" s="5" t="s">
        <v>36</v>
      </c>
      <c r="R19" s="6">
        <v>54</v>
      </c>
      <c r="S19" s="16" t="s">
        <v>94</v>
      </c>
    </row>
    <row r="20" spans="1:19" x14ac:dyDescent="0.25">
      <c r="A20" s="5" t="s">
        <v>30</v>
      </c>
      <c r="B20" s="6">
        <v>48281</v>
      </c>
      <c r="C20" s="5" t="s">
        <v>10</v>
      </c>
      <c r="D20" s="6">
        <v>3216</v>
      </c>
      <c r="E20" s="6">
        <v>3457523</v>
      </c>
      <c r="F20" s="6">
        <v>5851749</v>
      </c>
      <c r="G20" s="5" t="s">
        <v>31</v>
      </c>
      <c r="H20" s="5" t="s">
        <v>32</v>
      </c>
      <c r="I20" s="6">
        <v>19</v>
      </c>
      <c r="J20" s="6">
        <v>19</v>
      </c>
      <c r="K20" s="6">
        <v>48.05</v>
      </c>
      <c r="L20" s="6">
        <v>2.65</v>
      </c>
      <c r="M20" s="6">
        <v>4.0999999999999996</v>
      </c>
      <c r="N20" s="5" t="s">
        <v>43</v>
      </c>
      <c r="O20" s="5" t="s">
        <v>33</v>
      </c>
      <c r="P20" s="5" t="s">
        <v>40</v>
      </c>
      <c r="Q20" s="5" t="s">
        <v>41</v>
      </c>
      <c r="R20" s="6">
        <v>61</v>
      </c>
      <c r="S20" s="16" t="s">
        <v>94</v>
      </c>
    </row>
    <row r="21" spans="1:19" x14ac:dyDescent="0.25">
      <c r="A21" s="5" t="s">
        <v>30</v>
      </c>
      <c r="B21" s="6">
        <v>52003</v>
      </c>
      <c r="C21" s="5" t="s">
        <v>11</v>
      </c>
      <c r="D21" s="6">
        <v>3414</v>
      </c>
      <c r="E21" s="6">
        <v>3434548</v>
      </c>
      <c r="F21" s="6">
        <v>5820913</v>
      </c>
      <c r="G21" s="5" t="s">
        <v>31</v>
      </c>
      <c r="H21" s="5" t="s">
        <v>69</v>
      </c>
      <c r="I21" s="6">
        <v>20</v>
      </c>
      <c r="J21" s="6">
        <v>20</v>
      </c>
      <c r="K21" s="6">
        <v>39.020000000000003</v>
      </c>
      <c r="L21" s="6">
        <v>2.95</v>
      </c>
      <c r="M21" s="6">
        <v>4.8</v>
      </c>
      <c r="N21" s="5" t="s">
        <v>74</v>
      </c>
      <c r="O21" s="5" t="s">
        <v>37</v>
      </c>
      <c r="P21" s="5" t="s">
        <v>73</v>
      </c>
      <c r="Q21" s="5" t="s">
        <v>36</v>
      </c>
      <c r="R21" s="6">
        <v>54</v>
      </c>
      <c r="S21" s="16" t="s">
        <v>94</v>
      </c>
    </row>
    <row r="22" spans="1:19" x14ac:dyDescent="0.25">
      <c r="A22" s="5" t="s">
        <v>30</v>
      </c>
      <c r="B22" s="6">
        <v>48281</v>
      </c>
      <c r="C22" s="5" t="s">
        <v>10</v>
      </c>
      <c r="D22" s="6">
        <v>3216</v>
      </c>
      <c r="E22" s="6">
        <v>3457523</v>
      </c>
      <c r="F22" s="6">
        <v>5851749</v>
      </c>
      <c r="G22" s="5" t="s">
        <v>31</v>
      </c>
      <c r="H22" s="5" t="s">
        <v>32</v>
      </c>
      <c r="I22" s="6">
        <v>19</v>
      </c>
      <c r="J22" s="6">
        <v>19</v>
      </c>
      <c r="K22" s="6">
        <v>48.05</v>
      </c>
      <c r="L22" s="6">
        <v>4.0999999999999996</v>
      </c>
      <c r="M22" s="6">
        <v>8</v>
      </c>
      <c r="N22" s="5" t="s">
        <v>44</v>
      </c>
      <c r="O22" s="5" t="s">
        <v>33</v>
      </c>
      <c r="P22" s="5" t="s">
        <v>40</v>
      </c>
      <c r="Q22" s="5" t="s">
        <v>41</v>
      </c>
      <c r="R22" s="6">
        <v>61</v>
      </c>
      <c r="S22" s="16" t="s">
        <v>94</v>
      </c>
    </row>
    <row r="23" spans="1:19" x14ac:dyDescent="0.25">
      <c r="A23" s="5" t="s">
        <v>30</v>
      </c>
      <c r="B23" s="6">
        <v>52003</v>
      </c>
      <c r="C23" s="5" t="s">
        <v>11</v>
      </c>
      <c r="D23" s="6">
        <v>3414</v>
      </c>
      <c r="E23" s="6">
        <v>3434548</v>
      </c>
      <c r="F23" s="6">
        <v>5820913</v>
      </c>
      <c r="G23" s="5" t="s">
        <v>31</v>
      </c>
      <c r="H23" s="5" t="s">
        <v>69</v>
      </c>
      <c r="I23" s="6">
        <v>20</v>
      </c>
      <c r="J23" s="6">
        <v>20</v>
      </c>
      <c r="K23" s="6">
        <v>39.020000000000003</v>
      </c>
      <c r="L23" s="6">
        <v>4.8</v>
      </c>
      <c r="M23" s="6">
        <v>7.2</v>
      </c>
      <c r="N23" s="5" t="s">
        <v>75</v>
      </c>
      <c r="O23" s="5" t="s">
        <v>33</v>
      </c>
      <c r="P23" s="5" t="s">
        <v>73</v>
      </c>
      <c r="Q23" s="5" t="s">
        <v>36</v>
      </c>
      <c r="R23" s="6">
        <v>54</v>
      </c>
      <c r="S23" s="16" t="s">
        <v>94</v>
      </c>
    </row>
    <row r="24" spans="1:19" x14ac:dyDescent="0.25">
      <c r="A24" s="5" t="s">
        <v>30</v>
      </c>
      <c r="B24" s="6">
        <v>49045</v>
      </c>
      <c r="C24" s="5" t="s">
        <v>13</v>
      </c>
      <c r="D24" s="6">
        <v>2829</v>
      </c>
      <c r="E24" s="6">
        <v>3602958</v>
      </c>
      <c r="F24" s="6">
        <v>5891177</v>
      </c>
      <c r="G24" s="5" t="s">
        <v>31</v>
      </c>
      <c r="H24" s="5" t="s">
        <v>56</v>
      </c>
      <c r="I24" s="6">
        <v>40</v>
      </c>
      <c r="J24" s="6">
        <v>40</v>
      </c>
      <c r="K24" s="6">
        <v>32</v>
      </c>
      <c r="L24" s="6">
        <v>5.3</v>
      </c>
      <c r="M24" s="6">
        <v>10.3</v>
      </c>
      <c r="N24" s="5" t="s">
        <v>63</v>
      </c>
      <c r="O24" s="5" t="s">
        <v>33</v>
      </c>
      <c r="P24" s="5" t="s">
        <v>40</v>
      </c>
      <c r="Q24" s="5" t="s">
        <v>41</v>
      </c>
      <c r="R24" s="6">
        <v>65</v>
      </c>
      <c r="S24" s="16" t="s">
        <v>94</v>
      </c>
    </row>
    <row r="25" spans="1:19" x14ac:dyDescent="0.25">
      <c r="A25" s="5" t="s">
        <v>30</v>
      </c>
      <c r="B25" s="6">
        <v>52070</v>
      </c>
      <c r="C25" s="5" t="s">
        <v>12</v>
      </c>
      <c r="D25" s="6">
        <v>2629</v>
      </c>
      <c r="E25" s="6">
        <v>3600344</v>
      </c>
      <c r="F25" s="6">
        <v>5912328</v>
      </c>
      <c r="G25" s="5" t="s">
        <v>31</v>
      </c>
      <c r="H25" s="5" t="s">
        <v>81</v>
      </c>
      <c r="I25" s="6">
        <v>41</v>
      </c>
      <c r="J25" s="6">
        <v>41</v>
      </c>
      <c r="K25" s="6">
        <v>4</v>
      </c>
      <c r="L25" s="6">
        <v>5.8</v>
      </c>
      <c r="M25" s="6">
        <v>6.7</v>
      </c>
      <c r="N25" s="5" t="s">
        <v>85</v>
      </c>
      <c r="O25" s="5" t="s">
        <v>33</v>
      </c>
      <c r="P25" s="5" t="s">
        <v>73</v>
      </c>
      <c r="Q25" s="5" t="s">
        <v>84</v>
      </c>
      <c r="R25" s="6">
        <v>10</v>
      </c>
      <c r="S25" s="16" t="s">
        <v>94</v>
      </c>
    </row>
    <row r="26" spans="1:19" x14ac:dyDescent="0.25">
      <c r="A26" s="5" t="s">
        <v>30</v>
      </c>
      <c r="B26" s="6">
        <v>52070</v>
      </c>
      <c r="C26" s="5" t="s">
        <v>12</v>
      </c>
      <c r="D26" s="6">
        <v>2629</v>
      </c>
      <c r="E26" s="6">
        <v>3600344</v>
      </c>
      <c r="F26" s="6">
        <v>5912328</v>
      </c>
      <c r="G26" s="5" t="s">
        <v>31</v>
      </c>
      <c r="H26" s="5" t="s">
        <v>81</v>
      </c>
      <c r="I26" s="6">
        <v>41</v>
      </c>
      <c r="J26" s="6">
        <v>41</v>
      </c>
      <c r="K26" s="6">
        <v>4</v>
      </c>
      <c r="L26" s="6">
        <v>6.7</v>
      </c>
      <c r="M26" s="6">
        <v>8.1</v>
      </c>
      <c r="N26" s="5" t="s">
        <v>68</v>
      </c>
      <c r="O26" s="5" t="s">
        <v>33</v>
      </c>
      <c r="P26" s="5" t="s">
        <v>51</v>
      </c>
      <c r="Q26" s="5" t="s">
        <v>84</v>
      </c>
      <c r="R26" s="6">
        <v>10</v>
      </c>
      <c r="S26" s="16" t="s">
        <v>94</v>
      </c>
    </row>
    <row r="27" spans="1:19" x14ac:dyDescent="0.25">
      <c r="A27" s="5" t="s">
        <v>30</v>
      </c>
      <c r="B27" s="6">
        <v>52003</v>
      </c>
      <c r="C27" s="5" t="s">
        <v>11</v>
      </c>
      <c r="D27" s="6">
        <v>3414</v>
      </c>
      <c r="E27" s="6">
        <v>3434548</v>
      </c>
      <c r="F27" s="6">
        <v>5820913</v>
      </c>
      <c r="G27" s="5" t="s">
        <v>31</v>
      </c>
      <c r="H27" s="5" t="s">
        <v>69</v>
      </c>
      <c r="I27" s="6">
        <v>20</v>
      </c>
      <c r="J27" s="6">
        <v>20</v>
      </c>
      <c r="K27" s="6">
        <v>39.020000000000003</v>
      </c>
      <c r="L27" s="6">
        <v>7.2</v>
      </c>
      <c r="M27" s="6">
        <v>9.1</v>
      </c>
      <c r="N27" s="5" t="s">
        <v>76</v>
      </c>
      <c r="O27" s="5" t="s">
        <v>33</v>
      </c>
      <c r="P27" s="5" t="s">
        <v>73</v>
      </c>
      <c r="Q27" s="5" t="s">
        <v>36</v>
      </c>
      <c r="R27" s="6">
        <v>54</v>
      </c>
      <c r="S27" s="16" t="s">
        <v>94</v>
      </c>
    </row>
    <row r="28" spans="1:19" x14ac:dyDescent="0.25">
      <c r="A28" s="5" t="s">
        <v>30</v>
      </c>
      <c r="B28" s="6">
        <v>48281</v>
      </c>
      <c r="C28" s="5" t="s">
        <v>10</v>
      </c>
      <c r="D28" s="6">
        <v>3216</v>
      </c>
      <c r="E28" s="6">
        <v>3457523</v>
      </c>
      <c r="F28" s="6">
        <v>5851749</v>
      </c>
      <c r="G28" s="5" t="s">
        <v>31</v>
      </c>
      <c r="H28" s="5" t="s">
        <v>32</v>
      </c>
      <c r="I28" s="6">
        <v>19</v>
      </c>
      <c r="J28" s="6">
        <v>19</v>
      </c>
      <c r="K28" s="6">
        <v>48.05</v>
      </c>
      <c r="L28" s="6">
        <v>8</v>
      </c>
      <c r="M28" s="6">
        <v>11.3</v>
      </c>
      <c r="N28" s="5" t="s">
        <v>45</v>
      </c>
      <c r="O28" s="5" t="s">
        <v>33</v>
      </c>
      <c r="P28" s="5" t="s">
        <v>40</v>
      </c>
      <c r="Q28" s="5" t="s">
        <v>41</v>
      </c>
      <c r="R28" s="6">
        <v>61</v>
      </c>
      <c r="S28" s="16" t="s">
        <v>94</v>
      </c>
    </row>
    <row r="29" spans="1:19" x14ac:dyDescent="0.25">
      <c r="A29" s="5" t="s">
        <v>30</v>
      </c>
      <c r="B29" s="6">
        <v>52070</v>
      </c>
      <c r="C29" s="5" t="s">
        <v>12</v>
      </c>
      <c r="D29" s="6">
        <v>2629</v>
      </c>
      <c r="E29" s="6">
        <v>3600344</v>
      </c>
      <c r="F29" s="6">
        <v>5912328</v>
      </c>
      <c r="G29" s="5" t="s">
        <v>31</v>
      </c>
      <c r="H29" s="5" t="s">
        <v>81</v>
      </c>
      <c r="I29" s="6">
        <v>41</v>
      </c>
      <c r="J29" s="6">
        <v>41</v>
      </c>
      <c r="K29" s="6">
        <v>4</v>
      </c>
      <c r="L29" s="6">
        <v>8.1</v>
      </c>
      <c r="M29" s="6">
        <v>10.6</v>
      </c>
      <c r="N29" s="5" t="s">
        <v>67</v>
      </c>
      <c r="O29" s="5" t="s">
        <v>33</v>
      </c>
      <c r="P29" s="5" t="s">
        <v>51</v>
      </c>
      <c r="Q29" s="5" t="s">
        <v>84</v>
      </c>
      <c r="R29" s="6">
        <v>10</v>
      </c>
      <c r="S29" s="16" t="s">
        <v>94</v>
      </c>
    </row>
    <row r="30" spans="1:19" x14ac:dyDescent="0.25">
      <c r="A30" s="5" t="s">
        <v>30</v>
      </c>
      <c r="B30" s="6">
        <v>52003</v>
      </c>
      <c r="C30" s="5" t="s">
        <v>11</v>
      </c>
      <c r="D30" s="6">
        <v>3414</v>
      </c>
      <c r="E30" s="6">
        <v>3434548</v>
      </c>
      <c r="F30" s="6">
        <v>5820913</v>
      </c>
      <c r="G30" s="5" t="s">
        <v>31</v>
      </c>
      <c r="H30" s="5" t="s">
        <v>69</v>
      </c>
      <c r="I30" s="6">
        <v>20</v>
      </c>
      <c r="J30" s="6">
        <v>20</v>
      </c>
      <c r="K30" s="6">
        <v>39.020000000000003</v>
      </c>
      <c r="L30" s="6">
        <v>9.1</v>
      </c>
      <c r="M30" s="6">
        <v>11</v>
      </c>
      <c r="N30" s="5" t="s">
        <v>68</v>
      </c>
      <c r="O30" s="5" t="s">
        <v>33</v>
      </c>
      <c r="P30" s="5" t="s">
        <v>73</v>
      </c>
      <c r="Q30" s="5" t="s">
        <v>36</v>
      </c>
      <c r="R30" s="6">
        <v>54</v>
      </c>
      <c r="S30" s="16" t="s">
        <v>94</v>
      </c>
    </row>
    <row r="31" spans="1:19" x14ac:dyDescent="0.25">
      <c r="A31" s="5" t="s">
        <v>30</v>
      </c>
      <c r="B31" s="6">
        <v>49045</v>
      </c>
      <c r="C31" s="5" t="s">
        <v>13</v>
      </c>
      <c r="D31" s="6">
        <v>2829</v>
      </c>
      <c r="E31" s="6">
        <v>3602958</v>
      </c>
      <c r="F31" s="6">
        <v>5891177</v>
      </c>
      <c r="G31" s="5" t="s">
        <v>31</v>
      </c>
      <c r="H31" s="5" t="s">
        <v>56</v>
      </c>
      <c r="I31" s="6">
        <v>40</v>
      </c>
      <c r="J31" s="6">
        <v>40</v>
      </c>
      <c r="K31" s="6">
        <v>32</v>
      </c>
      <c r="L31" s="6">
        <v>10.3</v>
      </c>
      <c r="M31" s="6">
        <v>17.100000000000001</v>
      </c>
      <c r="N31" s="5" t="s">
        <v>64</v>
      </c>
      <c r="O31" s="5" t="s">
        <v>33</v>
      </c>
      <c r="P31" s="5" t="s">
        <v>40</v>
      </c>
      <c r="Q31" s="5" t="s">
        <v>41</v>
      </c>
      <c r="R31" s="6">
        <v>65</v>
      </c>
      <c r="S31" s="16" t="s">
        <v>94</v>
      </c>
    </row>
    <row r="32" spans="1:19" x14ac:dyDescent="0.25">
      <c r="A32" s="5" t="s">
        <v>30</v>
      </c>
      <c r="B32" s="6">
        <v>52070</v>
      </c>
      <c r="C32" s="5" t="s">
        <v>12</v>
      </c>
      <c r="D32" s="6">
        <v>2629</v>
      </c>
      <c r="E32" s="6">
        <v>3600344</v>
      </c>
      <c r="F32" s="6">
        <v>5912328</v>
      </c>
      <c r="G32" s="5" t="s">
        <v>31</v>
      </c>
      <c r="H32" s="5" t="s">
        <v>81</v>
      </c>
      <c r="I32" s="6">
        <v>41</v>
      </c>
      <c r="J32" s="6">
        <v>41</v>
      </c>
      <c r="K32" s="6">
        <v>4</v>
      </c>
      <c r="L32" s="6">
        <v>10.6</v>
      </c>
      <c r="M32" s="6">
        <v>14.7</v>
      </c>
      <c r="N32" s="5" t="s">
        <v>86</v>
      </c>
      <c r="O32" s="5" t="s">
        <v>33</v>
      </c>
      <c r="P32" s="5" t="s">
        <v>87</v>
      </c>
      <c r="Q32" s="5" t="s">
        <v>84</v>
      </c>
      <c r="R32" s="6">
        <v>10</v>
      </c>
      <c r="S32" s="16" t="s">
        <v>94</v>
      </c>
    </row>
    <row r="33" spans="1:19" x14ac:dyDescent="0.25">
      <c r="A33" s="5" t="s">
        <v>30</v>
      </c>
      <c r="B33" s="6">
        <v>52003</v>
      </c>
      <c r="C33" s="5" t="s">
        <v>11</v>
      </c>
      <c r="D33" s="6">
        <v>3414</v>
      </c>
      <c r="E33" s="6">
        <v>3434548</v>
      </c>
      <c r="F33" s="6">
        <v>5820913</v>
      </c>
      <c r="G33" s="5" t="s">
        <v>31</v>
      </c>
      <c r="H33" s="5" t="s">
        <v>69</v>
      </c>
      <c r="I33" s="6">
        <v>20</v>
      </c>
      <c r="J33" s="6">
        <v>20</v>
      </c>
      <c r="K33" s="6">
        <v>39.020000000000003</v>
      </c>
      <c r="L33" s="6">
        <v>11</v>
      </c>
      <c r="M33" s="6">
        <v>12.1</v>
      </c>
      <c r="N33" s="5" t="s">
        <v>67</v>
      </c>
      <c r="O33" s="5" t="s">
        <v>33</v>
      </c>
      <c r="P33" s="5" t="s">
        <v>73</v>
      </c>
      <c r="Q33" s="5" t="s">
        <v>36</v>
      </c>
      <c r="R33" s="6">
        <v>54</v>
      </c>
      <c r="S33" s="16" t="s">
        <v>94</v>
      </c>
    </row>
    <row r="34" spans="1:19" x14ac:dyDescent="0.25">
      <c r="A34" s="5" t="s">
        <v>30</v>
      </c>
      <c r="B34" s="6">
        <v>48281</v>
      </c>
      <c r="C34" s="5" t="s">
        <v>10</v>
      </c>
      <c r="D34" s="6">
        <v>3216</v>
      </c>
      <c r="E34" s="6">
        <v>3457523</v>
      </c>
      <c r="F34" s="6">
        <v>5851749</v>
      </c>
      <c r="G34" s="5" t="s">
        <v>31</v>
      </c>
      <c r="H34" s="5" t="s">
        <v>32</v>
      </c>
      <c r="I34" s="6">
        <v>19</v>
      </c>
      <c r="J34" s="6">
        <v>19</v>
      </c>
      <c r="K34" s="6">
        <v>48.05</v>
      </c>
      <c r="L34" s="6">
        <v>11.3</v>
      </c>
      <c r="M34" s="6">
        <v>12.5</v>
      </c>
      <c r="N34" s="5" t="s">
        <v>46</v>
      </c>
      <c r="O34" s="5" t="s">
        <v>33</v>
      </c>
      <c r="P34" s="5" t="s">
        <v>47</v>
      </c>
      <c r="Q34" s="5" t="s">
        <v>41</v>
      </c>
      <c r="R34" s="6">
        <v>61</v>
      </c>
      <c r="S34" s="16" t="s">
        <v>94</v>
      </c>
    </row>
    <row r="35" spans="1:19" x14ac:dyDescent="0.25">
      <c r="A35" s="5" t="s">
        <v>30</v>
      </c>
      <c r="B35" s="6">
        <v>52003</v>
      </c>
      <c r="C35" s="5" t="s">
        <v>11</v>
      </c>
      <c r="D35" s="6">
        <v>3414</v>
      </c>
      <c r="E35" s="6">
        <v>3434548</v>
      </c>
      <c r="F35" s="6">
        <v>5820913</v>
      </c>
      <c r="G35" s="5" t="s">
        <v>31</v>
      </c>
      <c r="H35" s="5" t="s">
        <v>69</v>
      </c>
      <c r="I35" s="6">
        <v>20</v>
      </c>
      <c r="J35" s="6">
        <v>20</v>
      </c>
      <c r="K35" s="6">
        <v>39.020000000000003</v>
      </c>
      <c r="L35" s="6">
        <v>12.1</v>
      </c>
      <c r="M35" s="6">
        <v>16.100000000000001</v>
      </c>
      <c r="N35" s="5" t="s">
        <v>77</v>
      </c>
      <c r="O35" s="5" t="s">
        <v>33</v>
      </c>
      <c r="P35" s="5" t="s">
        <v>73</v>
      </c>
      <c r="Q35" s="5" t="s">
        <v>36</v>
      </c>
      <c r="R35" s="6">
        <v>54</v>
      </c>
      <c r="S35" s="16" t="s">
        <v>94</v>
      </c>
    </row>
    <row r="36" spans="1:19" x14ac:dyDescent="0.25">
      <c r="A36" s="5" t="s">
        <v>30</v>
      </c>
      <c r="B36" s="6">
        <v>48281</v>
      </c>
      <c r="C36" s="5" t="s">
        <v>10</v>
      </c>
      <c r="D36" s="6">
        <v>3216</v>
      </c>
      <c r="E36" s="6">
        <v>3457523</v>
      </c>
      <c r="F36" s="6">
        <v>5851749</v>
      </c>
      <c r="G36" s="5" t="s">
        <v>31</v>
      </c>
      <c r="H36" s="5" t="s">
        <v>32</v>
      </c>
      <c r="I36" s="6">
        <v>19</v>
      </c>
      <c r="J36" s="6">
        <v>19</v>
      </c>
      <c r="K36" s="6">
        <v>48.05</v>
      </c>
      <c r="L36" s="6">
        <v>12.5</v>
      </c>
      <c r="M36" s="6">
        <v>18.899999999999999</v>
      </c>
      <c r="N36" s="5" t="s">
        <v>48</v>
      </c>
      <c r="O36" s="5" t="s">
        <v>33</v>
      </c>
      <c r="P36" s="5" t="s">
        <v>47</v>
      </c>
      <c r="Q36" s="5" t="s">
        <v>41</v>
      </c>
      <c r="R36" s="6">
        <v>61</v>
      </c>
      <c r="S36" s="16" t="s">
        <v>94</v>
      </c>
    </row>
    <row r="37" spans="1:19" x14ac:dyDescent="0.25">
      <c r="A37" s="5" t="s">
        <v>30</v>
      </c>
      <c r="B37" s="6">
        <v>52070</v>
      </c>
      <c r="C37" s="5" t="s">
        <v>12</v>
      </c>
      <c r="D37" s="6">
        <v>2629</v>
      </c>
      <c r="E37" s="6">
        <v>3600344</v>
      </c>
      <c r="F37" s="6">
        <v>5912328</v>
      </c>
      <c r="G37" s="5" t="s">
        <v>31</v>
      </c>
      <c r="H37" s="5" t="s">
        <v>81</v>
      </c>
      <c r="I37" s="6">
        <v>41</v>
      </c>
      <c r="J37" s="6">
        <v>41</v>
      </c>
      <c r="K37" s="6">
        <v>4</v>
      </c>
      <c r="L37" s="6">
        <v>14.7</v>
      </c>
      <c r="M37" s="6">
        <v>22</v>
      </c>
      <c r="N37" s="5" t="s">
        <v>88</v>
      </c>
      <c r="O37" s="5" t="s">
        <v>33</v>
      </c>
      <c r="P37" s="5" t="s">
        <v>40</v>
      </c>
      <c r="Q37" s="5" t="s">
        <v>41</v>
      </c>
      <c r="R37" s="6">
        <v>10</v>
      </c>
      <c r="S37" s="16" t="s">
        <v>94</v>
      </c>
    </row>
    <row r="38" spans="1:19" x14ac:dyDescent="0.25">
      <c r="A38" s="5" t="s">
        <v>30</v>
      </c>
      <c r="B38" s="6">
        <v>52003</v>
      </c>
      <c r="C38" s="5" t="s">
        <v>11</v>
      </c>
      <c r="D38" s="6">
        <v>3414</v>
      </c>
      <c r="E38" s="6">
        <v>3434548</v>
      </c>
      <c r="F38" s="6">
        <v>5820913</v>
      </c>
      <c r="G38" s="5" t="s">
        <v>31</v>
      </c>
      <c r="H38" s="5" t="s">
        <v>69</v>
      </c>
      <c r="I38" s="6">
        <v>20</v>
      </c>
      <c r="J38" s="6">
        <v>20</v>
      </c>
      <c r="K38" s="6">
        <v>39.020000000000003</v>
      </c>
      <c r="L38" s="6">
        <v>16.100000000000001</v>
      </c>
      <c r="M38" s="6">
        <v>16.399999999999999</v>
      </c>
      <c r="N38" s="5" t="s">
        <v>78</v>
      </c>
      <c r="O38" s="5" t="s">
        <v>33</v>
      </c>
      <c r="P38" s="5" t="s">
        <v>47</v>
      </c>
      <c r="Q38" s="5" t="s">
        <v>41</v>
      </c>
      <c r="R38" s="6">
        <v>54</v>
      </c>
      <c r="S38" s="16" t="s">
        <v>94</v>
      </c>
    </row>
    <row r="39" spans="1:19" x14ac:dyDescent="0.25">
      <c r="A39" s="5" t="s">
        <v>30</v>
      </c>
      <c r="B39" s="6">
        <v>52003</v>
      </c>
      <c r="C39" s="5" t="s">
        <v>11</v>
      </c>
      <c r="D39" s="6">
        <v>3414</v>
      </c>
      <c r="E39" s="6">
        <v>3434548</v>
      </c>
      <c r="F39" s="6">
        <v>5820913</v>
      </c>
      <c r="G39" s="5" t="s">
        <v>31</v>
      </c>
      <c r="H39" s="5" t="s">
        <v>69</v>
      </c>
      <c r="I39" s="6">
        <v>20</v>
      </c>
      <c r="J39" s="6">
        <v>20</v>
      </c>
      <c r="K39" s="6">
        <v>39.020000000000003</v>
      </c>
      <c r="L39" s="6">
        <v>16.399999999999999</v>
      </c>
      <c r="M39" s="6">
        <v>18.8</v>
      </c>
      <c r="N39" s="5" t="s">
        <v>79</v>
      </c>
      <c r="O39" s="5" t="s">
        <v>33</v>
      </c>
      <c r="P39" s="5" t="s">
        <v>47</v>
      </c>
      <c r="Q39" s="5" t="s">
        <v>41</v>
      </c>
      <c r="R39" s="6">
        <v>54</v>
      </c>
      <c r="S39" s="16" t="s">
        <v>94</v>
      </c>
    </row>
    <row r="40" spans="1:19" x14ac:dyDescent="0.25">
      <c r="A40" s="5" t="s">
        <v>30</v>
      </c>
      <c r="B40" s="6">
        <v>49045</v>
      </c>
      <c r="C40" s="5" t="s">
        <v>13</v>
      </c>
      <c r="D40" s="6">
        <v>2829</v>
      </c>
      <c r="E40" s="6">
        <v>3602958</v>
      </c>
      <c r="F40" s="6">
        <v>5891177</v>
      </c>
      <c r="G40" s="5" t="s">
        <v>31</v>
      </c>
      <c r="H40" s="5" t="s">
        <v>56</v>
      </c>
      <c r="I40" s="6">
        <v>40</v>
      </c>
      <c r="J40" s="6">
        <v>40</v>
      </c>
      <c r="K40" s="6">
        <v>32</v>
      </c>
      <c r="L40" s="6">
        <v>17.100000000000001</v>
      </c>
      <c r="M40" s="6">
        <v>31.3</v>
      </c>
      <c r="N40" s="5" t="s">
        <v>65</v>
      </c>
      <c r="O40" s="5" t="s">
        <v>33</v>
      </c>
      <c r="P40" s="5" t="s">
        <v>53</v>
      </c>
      <c r="Q40" s="5" t="s">
        <v>41</v>
      </c>
      <c r="R40" s="6">
        <v>65</v>
      </c>
      <c r="S40" s="16" t="s">
        <v>94</v>
      </c>
    </row>
    <row r="41" spans="1:19" x14ac:dyDescent="0.25">
      <c r="A41" s="5" t="s">
        <v>30</v>
      </c>
      <c r="B41" s="6">
        <v>52003</v>
      </c>
      <c r="C41" s="5" t="s">
        <v>11</v>
      </c>
      <c r="D41" s="6">
        <v>3414</v>
      </c>
      <c r="E41" s="6">
        <v>3434548</v>
      </c>
      <c r="F41" s="6">
        <v>5820913</v>
      </c>
      <c r="G41" s="5" t="s">
        <v>31</v>
      </c>
      <c r="H41" s="5" t="s">
        <v>69</v>
      </c>
      <c r="I41" s="6">
        <v>20</v>
      </c>
      <c r="J41" s="6">
        <v>20</v>
      </c>
      <c r="K41" s="6">
        <v>39.020000000000003</v>
      </c>
      <c r="L41" s="6">
        <v>18.8</v>
      </c>
      <c r="M41" s="6">
        <v>20</v>
      </c>
      <c r="N41" s="5" t="s">
        <v>68</v>
      </c>
      <c r="O41" s="5" t="s">
        <v>33</v>
      </c>
      <c r="P41" s="5" t="s">
        <v>47</v>
      </c>
      <c r="Q41" s="5" t="s">
        <v>41</v>
      </c>
      <c r="R41" s="6">
        <v>54</v>
      </c>
      <c r="S41" s="16" t="s">
        <v>94</v>
      </c>
    </row>
    <row r="42" spans="1:19" x14ac:dyDescent="0.25">
      <c r="A42" s="5" t="s">
        <v>30</v>
      </c>
      <c r="B42" s="6">
        <v>48281</v>
      </c>
      <c r="C42" s="5" t="s">
        <v>10</v>
      </c>
      <c r="D42" s="6">
        <v>3216</v>
      </c>
      <c r="E42" s="6">
        <v>3457523</v>
      </c>
      <c r="F42" s="6">
        <v>5851749</v>
      </c>
      <c r="G42" s="5" t="s">
        <v>31</v>
      </c>
      <c r="H42" s="5" t="s">
        <v>32</v>
      </c>
      <c r="I42" s="6">
        <v>19</v>
      </c>
      <c r="J42" s="6">
        <v>19</v>
      </c>
      <c r="K42" s="6">
        <v>48.05</v>
      </c>
      <c r="L42" s="6">
        <v>18.899999999999999</v>
      </c>
      <c r="M42" s="6">
        <v>19</v>
      </c>
      <c r="N42" s="5" t="s">
        <v>49</v>
      </c>
      <c r="O42" s="5" t="s">
        <v>50</v>
      </c>
      <c r="P42" s="5" t="s">
        <v>47</v>
      </c>
      <c r="Q42" s="5" t="s">
        <v>41</v>
      </c>
      <c r="R42" s="6">
        <v>61</v>
      </c>
      <c r="S42" s="16" t="s">
        <v>94</v>
      </c>
    </row>
    <row r="43" spans="1:19" x14ac:dyDescent="0.25">
      <c r="A43" s="5" t="s">
        <v>30</v>
      </c>
      <c r="B43" s="6">
        <v>52070</v>
      </c>
      <c r="C43" s="5" t="s">
        <v>12</v>
      </c>
      <c r="D43" s="6">
        <v>2629</v>
      </c>
      <c r="E43" s="6">
        <v>3600344</v>
      </c>
      <c r="F43" s="6">
        <v>5912328</v>
      </c>
      <c r="G43" s="5" t="s">
        <v>31</v>
      </c>
      <c r="H43" s="5" t="s">
        <v>81</v>
      </c>
      <c r="I43" s="6">
        <v>41</v>
      </c>
      <c r="J43" s="6">
        <v>41</v>
      </c>
      <c r="K43" s="6">
        <v>4</v>
      </c>
      <c r="L43" s="6">
        <v>22</v>
      </c>
      <c r="M43" s="6">
        <v>26.7</v>
      </c>
      <c r="N43" s="5" t="s">
        <v>33</v>
      </c>
      <c r="O43" s="5" t="s">
        <v>33</v>
      </c>
      <c r="P43" s="5" t="s">
        <v>40</v>
      </c>
      <c r="Q43" s="5" t="s">
        <v>41</v>
      </c>
      <c r="R43" s="6">
        <v>10</v>
      </c>
      <c r="S43" s="16" t="s">
        <v>94</v>
      </c>
    </row>
    <row r="44" spans="1:19" x14ac:dyDescent="0.25">
      <c r="A44" s="5" t="s">
        <v>30</v>
      </c>
      <c r="B44" s="6">
        <v>52070</v>
      </c>
      <c r="C44" s="5" t="s">
        <v>12</v>
      </c>
      <c r="D44" s="6">
        <v>2629</v>
      </c>
      <c r="E44" s="6">
        <v>3600344</v>
      </c>
      <c r="F44" s="6">
        <v>5912328</v>
      </c>
      <c r="G44" s="5" t="s">
        <v>31</v>
      </c>
      <c r="H44" s="5" t="s">
        <v>81</v>
      </c>
      <c r="I44" s="6">
        <v>41</v>
      </c>
      <c r="J44" s="6">
        <v>41</v>
      </c>
      <c r="K44" s="6">
        <v>4</v>
      </c>
      <c r="L44" s="6">
        <v>26.7</v>
      </c>
      <c r="M44" s="6">
        <v>28.9</v>
      </c>
      <c r="N44" s="5" t="s">
        <v>89</v>
      </c>
      <c r="O44" s="5" t="s">
        <v>33</v>
      </c>
      <c r="P44" s="5" t="s">
        <v>40</v>
      </c>
      <c r="Q44" s="5" t="s">
        <v>41</v>
      </c>
      <c r="R44" s="6">
        <v>10</v>
      </c>
      <c r="S44" s="16" t="s">
        <v>94</v>
      </c>
    </row>
    <row r="45" spans="1:19" x14ac:dyDescent="0.25">
      <c r="A45" s="5" t="s">
        <v>30</v>
      </c>
      <c r="B45" s="6">
        <v>52070</v>
      </c>
      <c r="C45" s="5" t="s">
        <v>12</v>
      </c>
      <c r="D45" s="6">
        <v>2629</v>
      </c>
      <c r="E45" s="6">
        <v>3600344</v>
      </c>
      <c r="F45" s="6">
        <v>5912328</v>
      </c>
      <c r="G45" s="5" t="s">
        <v>31</v>
      </c>
      <c r="H45" s="5" t="s">
        <v>81</v>
      </c>
      <c r="I45" s="6">
        <v>41</v>
      </c>
      <c r="J45" s="6">
        <v>41</v>
      </c>
      <c r="K45" s="6">
        <v>4</v>
      </c>
      <c r="L45" s="6">
        <v>28.9</v>
      </c>
      <c r="M45" s="6">
        <v>32.5</v>
      </c>
      <c r="N45" s="5" t="s">
        <v>90</v>
      </c>
      <c r="O45" s="5" t="s">
        <v>33</v>
      </c>
      <c r="P45" s="5" t="s">
        <v>40</v>
      </c>
      <c r="Q45" s="5" t="s">
        <v>41</v>
      </c>
      <c r="R45" s="6">
        <v>10</v>
      </c>
      <c r="S45" s="16" t="s">
        <v>94</v>
      </c>
    </row>
    <row r="46" spans="1:19" x14ac:dyDescent="0.25">
      <c r="A46" s="5" t="s">
        <v>30</v>
      </c>
      <c r="B46" s="6">
        <v>49045</v>
      </c>
      <c r="C46" s="5" t="s">
        <v>13</v>
      </c>
      <c r="D46" s="6">
        <v>2829</v>
      </c>
      <c r="E46" s="6">
        <v>3602958</v>
      </c>
      <c r="F46" s="6">
        <v>5891177</v>
      </c>
      <c r="G46" s="5" t="s">
        <v>31</v>
      </c>
      <c r="H46" s="5" t="s">
        <v>56</v>
      </c>
      <c r="I46" s="6">
        <v>40</v>
      </c>
      <c r="J46" s="6">
        <v>40</v>
      </c>
      <c r="K46" s="6">
        <v>32</v>
      </c>
      <c r="L46" s="6">
        <v>31.3</v>
      </c>
      <c r="M46" s="6">
        <v>34.299999999999997</v>
      </c>
      <c r="N46" s="5" t="s">
        <v>66</v>
      </c>
      <c r="O46" s="5" t="s">
        <v>33</v>
      </c>
      <c r="P46" s="5" t="s">
        <v>53</v>
      </c>
      <c r="Q46" s="5" t="s">
        <v>41</v>
      </c>
      <c r="R46" s="6">
        <v>65</v>
      </c>
      <c r="S46" s="16" t="s">
        <v>94</v>
      </c>
    </row>
    <row r="47" spans="1:19" x14ac:dyDescent="0.25">
      <c r="A47" s="5" t="s">
        <v>30</v>
      </c>
      <c r="B47" s="6">
        <v>52070</v>
      </c>
      <c r="C47" s="5" t="s">
        <v>12</v>
      </c>
      <c r="D47" s="6">
        <v>2629</v>
      </c>
      <c r="E47" s="6">
        <v>3600344</v>
      </c>
      <c r="F47" s="6">
        <v>5912328</v>
      </c>
      <c r="G47" s="5" t="s">
        <v>31</v>
      </c>
      <c r="H47" s="5" t="s">
        <v>81</v>
      </c>
      <c r="I47" s="6">
        <v>41</v>
      </c>
      <c r="J47" s="6">
        <v>41</v>
      </c>
      <c r="K47" s="6">
        <v>4</v>
      </c>
      <c r="L47" s="6">
        <v>32.5</v>
      </c>
      <c r="M47" s="6">
        <v>36.1</v>
      </c>
      <c r="N47" s="5" t="s">
        <v>91</v>
      </c>
      <c r="O47" s="5" t="s">
        <v>33</v>
      </c>
      <c r="P47" s="5" t="s">
        <v>53</v>
      </c>
      <c r="Q47" s="5" t="s">
        <v>92</v>
      </c>
      <c r="R47" s="6">
        <v>10</v>
      </c>
      <c r="S47" s="16" t="s">
        <v>94</v>
      </c>
    </row>
    <row r="48" spans="1:19" x14ac:dyDescent="0.25">
      <c r="A48" s="5" t="s">
        <v>30</v>
      </c>
      <c r="B48" s="6">
        <v>49045</v>
      </c>
      <c r="C48" s="5" t="s">
        <v>13</v>
      </c>
      <c r="D48" s="6">
        <v>2829</v>
      </c>
      <c r="E48" s="6">
        <v>3602958</v>
      </c>
      <c r="F48" s="6">
        <v>5891177</v>
      </c>
      <c r="G48" s="5" t="s">
        <v>31</v>
      </c>
      <c r="H48" s="5" t="s">
        <v>56</v>
      </c>
      <c r="I48" s="6">
        <v>40</v>
      </c>
      <c r="J48" s="6">
        <v>40</v>
      </c>
      <c r="K48" s="6">
        <v>32</v>
      </c>
      <c r="L48" s="6">
        <v>34.299999999999997</v>
      </c>
      <c r="M48" s="6">
        <v>38.4</v>
      </c>
      <c r="N48" s="5" t="s">
        <v>34</v>
      </c>
      <c r="O48" s="5" t="s">
        <v>33</v>
      </c>
      <c r="P48" s="5" t="s">
        <v>53</v>
      </c>
      <c r="Q48" s="5" t="s">
        <v>41</v>
      </c>
      <c r="R48" s="6">
        <v>65</v>
      </c>
      <c r="S48" s="16" t="s">
        <v>94</v>
      </c>
    </row>
    <row r="49" spans="1:19" x14ac:dyDescent="0.25">
      <c r="A49" s="5" t="s">
        <v>30</v>
      </c>
      <c r="B49" s="6">
        <v>52070</v>
      </c>
      <c r="C49" s="5" t="s">
        <v>12</v>
      </c>
      <c r="D49" s="6">
        <v>2629</v>
      </c>
      <c r="E49" s="6">
        <v>3600344</v>
      </c>
      <c r="F49" s="6">
        <v>5912328</v>
      </c>
      <c r="G49" s="5" t="s">
        <v>31</v>
      </c>
      <c r="H49" s="5" t="s">
        <v>81</v>
      </c>
      <c r="I49" s="6">
        <v>41</v>
      </c>
      <c r="J49" s="6">
        <v>41</v>
      </c>
      <c r="K49" s="6">
        <v>4</v>
      </c>
      <c r="L49" s="6">
        <v>36.1</v>
      </c>
      <c r="M49" s="6">
        <v>41</v>
      </c>
      <c r="N49" s="5" t="s">
        <v>39</v>
      </c>
      <c r="O49" s="5" t="s">
        <v>50</v>
      </c>
      <c r="P49" s="5" t="s">
        <v>51</v>
      </c>
      <c r="Q49" s="5" t="s">
        <v>93</v>
      </c>
      <c r="R49" s="6">
        <v>10</v>
      </c>
      <c r="S49" s="16" t="s">
        <v>94</v>
      </c>
    </row>
    <row r="50" spans="1:19" x14ac:dyDescent="0.25">
      <c r="A50" s="5" t="s">
        <v>30</v>
      </c>
      <c r="B50" s="6">
        <v>49045</v>
      </c>
      <c r="C50" s="5" t="s">
        <v>13</v>
      </c>
      <c r="D50" s="6">
        <v>2829</v>
      </c>
      <c r="E50" s="6">
        <v>3602958</v>
      </c>
      <c r="F50" s="6">
        <v>5891177</v>
      </c>
      <c r="G50" s="5" t="s">
        <v>31</v>
      </c>
      <c r="H50" s="5" t="s">
        <v>56</v>
      </c>
      <c r="I50" s="6">
        <v>40</v>
      </c>
      <c r="J50" s="6">
        <v>40</v>
      </c>
      <c r="K50" s="6">
        <v>32</v>
      </c>
      <c r="L50" s="6">
        <v>38.4</v>
      </c>
      <c r="M50" s="6">
        <v>40</v>
      </c>
      <c r="N50" s="5" t="s">
        <v>39</v>
      </c>
      <c r="O50" s="5" t="s">
        <v>33</v>
      </c>
      <c r="P50" s="5" t="s">
        <v>47</v>
      </c>
      <c r="Q50" s="5" t="s">
        <v>41</v>
      </c>
      <c r="R50" s="6">
        <v>65</v>
      </c>
      <c r="S50" s="16" t="s">
        <v>94</v>
      </c>
    </row>
  </sheetData>
  <autoFilter ref="L1:M50"/>
  <sortState ref="A2:S50">
    <sortCondition ref="L2:L50"/>
    <sortCondition ref="M2:M50"/>
  </sortState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>
    <tabColor rgb="FFFF0000"/>
  </sheetPr>
  <dimension ref="A1:K15"/>
  <sheetViews>
    <sheetView workbookViewId="0">
      <selection activeCell="E34" sqref="E34"/>
    </sheetView>
  </sheetViews>
  <sheetFormatPr baseColWidth="10" defaultRowHeight="15" x14ac:dyDescent="0.25"/>
  <cols>
    <col min="4" max="4" width="35.85546875" customWidth="1"/>
  </cols>
  <sheetData>
    <row r="1" spans="1:11" ht="31.5" customHeight="1" x14ac:dyDescent="0.25">
      <c r="A1" s="30" t="s">
        <v>0</v>
      </c>
      <c r="B1" s="31" t="s">
        <v>1</v>
      </c>
      <c r="C1" s="31" t="s">
        <v>2</v>
      </c>
      <c r="D1" s="31" t="s">
        <v>3</v>
      </c>
      <c r="E1" s="31" t="s">
        <v>4</v>
      </c>
      <c r="F1" s="31" t="s">
        <v>5</v>
      </c>
      <c r="G1" s="32" t="s">
        <v>6</v>
      </c>
      <c r="H1" s="32" t="s">
        <v>7</v>
      </c>
      <c r="I1" s="31" t="s">
        <v>8</v>
      </c>
      <c r="J1" s="31" t="s">
        <v>9</v>
      </c>
      <c r="K1" s="33" t="s">
        <v>95</v>
      </c>
    </row>
    <row r="2" spans="1:11" x14ac:dyDescent="0.25">
      <c r="A2" s="26">
        <v>48281</v>
      </c>
      <c r="B2" s="7">
        <v>154269</v>
      </c>
      <c r="C2" s="7">
        <v>2</v>
      </c>
      <c r="D2" s="23" t="s">
        <v>10</v>
      </c>
      <c r="E2" s="7">
        <v>4.0999999999999996</v>
      </c>
      <c r="F2" s="7">
        <v>6</v>
      </c>
      <c r="G2" s="12">
        <v>1.1679999999999999</v>
      </c>
      <c r="H2" s="43">
        <v>0.496</v>
      </c>
      <c r="I2" s="24"/>
      <c r="J2" s="7">
        <v>7.3</v>
      </c>
      <c r="K2" s="18" t="s">
        <v>94</v>
      </c>
    </row>
    <row r="3" spans="1:11" x14ac:dyDescent="0.25">
      <c r="A3" s="26">
        <v>48281</v>
      </c>
      <c r="B3" s="7">
        <v>154270</v>
      </c>
      <c r="C3" s="7">
        <v>2</v>
      </c>
      <c r="D3" s="23" t="s">
        <v>10</v>
      </c>
      <c r="E3" s="7">
        <v>6</v>
      </c>
      <c r="F3" s="7">
        <v>8</v>
      </c>
      <c r="G3" s="12">
        <v>0.92800000000000005</v>
      </c>
      <c r="H3" s="43">
        <v>0.70399999999999996</v>
      </c>
      <c r="I3" s="24"/>
      <c r="J3" s="7">
        <v>7.3</v>
      </c>
      <c r="K3" s="18" t="s">
        <v>94</v>
      </c>
    </row>
    <row r="4" spans="1:11" x14ac:dyDescent="0.25">
      <c r="A4" s="26">
        <v>48281</v>
      </c>
      <c r="B4" s="7">
        <v>154271</v>
      </c>
      <c r="C4" s="7">
        <v>2</v>
      </c>
      <c r="D4" s="23" t="s">
        <v>10</v>
      </c>
      <c r="E4" s="7">
        <v>8</v>
      </c>
      <c r="F4" s="7">
        <v>11</v>
      </c>
      <c r="G4" s="12">
        <v>0.995</v>
      </c>
      <c r="H4" s="43">
        <v>0.49</v>
      </c>
      <c r="I4" s="7"/>
      <c r="J4" s="7">
        <v>7.4</v>
      </c>
      <c r="K4" s="18" t="s">
        <v>94</v>
      </c>
    </row>
    <row r="5" spans="1:11" x14ac:dyDescent="0.25">
      <c r="A5" s="26">
        <v>49045</v>
      </c>
      <c r="B5" s="7">
        <v>154445</v>
      </c>
      <c r="C5" s="7">
        <v>2</v>
      </c>
      <c r="D5" s="23" t="s">
        <v>13</v>
      </c>
      <c r="E5" s="7">
        <v>5.3</v>
      </c>
      <c r="F5" s="7">
        <v>7.1</v>
      </c>
      <c r="G5" s="12">
        <v>1.514</v>
      </c>
      <c r="H5" s="43">
        <v>0.26600000000000001</v>
      </c>
      <c r="I5" s="7">
        <v>4</v>
      </c>
      <c r="J5" s="7">
        <v>7.5</v>
      </c>
      <c r="K5" s="18" t="s">
        <v>94</v>
      </c>
    </row>
    <row r="6" spans="1:11" x14ac:dyDescent="0.25">
      <c r="A6" s="26">
        <v>49045</v>
      </c>
      <c r="B6" s="7">
        <v>154447</v>
      </c>
      <c r="C6" s="7">
        <v>2</v>
      </c>
      <c r="D6" s="23" t="s">
        <v>13</v>
      </c>
      <c r="E6" s="7">
        <v>7.1</v>
      </c>
      <c r="F6" s="7">
        <v>10.3</v>
      </c>
      <c r="G6" s="25">
        <v>1.2430000000000001</v>
      </c>
      <c r="H6" s="43">
        <v>0.35199999999999998</v>
      </c>
      <c r="I6" s="24">
        <v>6</v>
      </c>
      <c r="J6" s="7">
        <v>7.5</v>
      </c>
      <c r="K6" s="18" t="s">
        <v>94</v>
      </c>
    </row>
    <row r="7" spans="1:11" x14ac:dyDescent="0.25">
      <c r="A7" s="26">
        <v>49045</v>
      </c>
      <c r="B7" s="7">
        <v>154448</v>
      </c>
      <c r="C7" s="7">
        <v>2</v>
      </c>
      <c r="D7" s="23" t="s">
        <v>13</v>
      </c>
      <c r="E7" s="7">
        <v>10.3</v>
      </c>
      <c r="F7" s="7">
        <v>11</v>
      </c>
      <c r="G7" s="25">
        <v>0.65600000000000003</v>
      </c>
      <c r="H7" s="43">
        <v>0.182</v>
      </c>
      <c r="I7" s="24">
        <v>6.6000000000000005</v>
      </c>
      <c r="J7" s="7">
        <v>7.5</v>
      </c>
      <c r="K7" s="18" t="s">
        <v>94</v>
      </c>
    </row>
    <row r="8" spans="1:11" x14ac:dyDescent="0.25">
      <c r="A8" s="26">
        <v>52003</v>
      </c>
      <c r="B8" s="7">
        <v>154291</v>
      </c>
      <c r="C8" s="7">
        <v>2</v>
      </c>
      <c r="D8" s="23" t="s">
        <v>11</v>
      </c>
      <c r="E8" s="7">
        <v>4.8</v>
      </c>
      <c r="F8" s="7">
        <v>7.2</v>
      </c>
      <c r="G8" s="25"/>
      <c r="H8" s="43">
        <v>1.4999999999999999E-2</v>
      </c>
      <c r="I8" s="24"/>
      <c r="J8" s="7">
        <v>4.3</v>
      </c>
      <c r="K8" s="18" t="s">
        <v>94</v>
      </c>
    </row>
    <row r="9" spans="1:11" x14ac:dyDescent="0.25">
      <c r="A9" s="26">
        <v>52003</v>
      </c>
      <c r="B9" s="7">
        <v>154293</v>
      </c>
      <c r="C9" s="7">
        <v>2</v>
      </c>
      <c r="D9" s="23" t="s">
        <v>11</v>
      </c>
      <c r="E9" s="7">
        <v>7.2</v>
      </c>
      <c r="F9" s="7">
        <v>9.1</v>
      </c>
      <c r="G9" s="12"/>
      <c r="H9" s="43">
        <v>0.17299999999999999</v>
      </c>
      <c r="I9" s="7"/>
      <c r="J9" s="7">
        <v>4.7</v>
      </c>
      <c r="K9" s="18" t="s">
        <v>94</v>
      </c>
    </row>
    <row r="10" spans="1:11" x14ac:dyDescent="0.25">
      <c r="A10" s="26">
        <v>52070</v>
      </c>
      <c r="B10" s="7">
        <v>154418</v>
      </c>
      <c r="C10" s="7">
        <v>2</v>
      </c>
      <c r="D10" s="23" t="s">
        <v>12</v>
      </c>
      <c r="E10" s="7">
        <v>5.8</v>
      </c>
      <c r="F10" s="7">
        <v>8.1</v>
      </c>
      <c r="G10" s="12">
        <v>1.4999999999999999E-2</v>
      </c>
      <c r="H10" s="43">
        <v>6.8000000000000005E-2</v>
      </c>
      <c r="I10" s="7">
        <v>0.3</v>
      </c>
      <c r="J10" s="7">
        <v>7.3</v>
      </c>
      <c r="K10" s="18" t="s">
        <v>94</v>
      </c>
    </row>
    <row r="11" spans="1:11" x14ac:dyDescent="0.25">
      <c r="A11" s="27">
        <v>52070</v>
      </c>
      <c r="B11" s="28">
        <v>154419</v>
      </c>
      <c r="C11" s="28">
        <v>2</v>
      </c>
      <c r="D11" s="29" t="s">
        <v>12</v>
      </c>
      <c r="E11" s="28">
        <v>8.1</v>
      </c>
      <c r="F11" s="7">
        <v>10.6</v>
      </c>
      <c r="G11" s="12">
        <v>0.14899999999999999</v>
      </c>
      <c r="H11" s="43">
        <v>5.0999999999999997E-2</v>
      </c>
      <c r="I11" s="7">
        <v>0</v>
      </c>
      <c r="J11" s="7">
        <v>8</v>
      </c>
      <c r="K11" s="18" t="s">
        <v>94</v>
      </c>
    </row>
    <row r="12" spans="1:11" x14ac:dyDescent="0.25">
      <c r="F12" s="50" t="s">
        <v>96</v>
      </c>
      <c r="G12" s="36" t="s">
        <v>225</v>
      </c>
      <c r="H12" s="36">
        <f>MEDIAN(H2:H11)</f>
        <v>0.224</v>
      </c>
      <c r="I12" s="22">
        <v>0.11499999999999999</v>
      </c>
      <c r="J12" s="37">
        <f>I12/100</f>
        <v>1.15E-3</v>
      </c>
      <c r="K12" s="38" t="s">
        <v>223</v>
      </c>
    </row>
    <row r="13" spans="1:11" x14ac:dyDescent="0.25">
      <c r="F13" s="51" t="s">
        <v>97</v>
      </c>
      <c r="G13" s="34" t="s">
        <v>225</v>
      </c>
      <c r="H13" s="34">
        <f>MAX(H2:H12)</f>
        <v>0.70399999999999996</v>
      </c>
      <c r="I13" s="19">
        <v>0.70399999999999996</v>
      </c>
      <c r="J13" s="35">
        <f t="shared" ref="J13:J15" si="0">I13/100</f>
        <v>7.0399999999999994E-3</v>
      </c>
      <c r="K13" s="20" t="s">
        <v>223</v>
      </c>
    </row>
    <row r="14" spans="1:11" x14ac:dyDescent="0.25">
      <c r="F14" s="51" t="s">
        <v>98</v>
      </c>
      <c r="G14" s="34" t="s">
        <v>225</v>
      </c>
      <c r="H14" s="34">
        <f>MIN(H3:H13)</f>
        <v>1.4999999999999999E-2</v>
      </c>
      <c r="I14" s="19">
        <v>1.4999999999999999E-2</v>
      </c>
      <c r="J14" s="35">
        <f t="shared" si="0"/>
        <v>1.4999999999999999E-4</v>
      </c>
      <c r="K14" s="20" t="s">
        <v>223</v>
      </c>
    </row>
    <row r="15" spans="1:11" x14ac:dyDescent="0.25">
      <c r="F15" s="39" t="s">
        <v>216</v>
      </c>
      <c r="G15" s="40" t="s">
        <v>225</v>
      </c>
      <c r="H15" s="40">
        <f>AVERAGE(H2:H11)</f>
        <v>0.2797</v>
      </c>
      <c r="I15" s="21">
        <v>0.20083333333333334</v>
      </c>
      <c r="J15" s="41">
        <f t="shared" si="0"/>
        <v>2.0083333333333333E-3</v>
      </c>
      <c r="K15" s="42" t="s">
        <v>223</v>
      </c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9">
    <tabColor rgb="FFFF0000"/>
  </sheetPr>
  <dimension ref="A1:S24"/>
  <sheetViews>
    <sheetView topLeftCell="D1" workbookViewId="0">
      <selection activeCell="V24" sqref="V24"/>
    </sheetView>
  </sheetViews>
  <sheetFormatPr baseColWidth="10" defaultRowHeight="15" x14ac:dyDescent="0.25"/>
  <cols>
    <col min="1" max="1" width="0" style="162" hidden="1" customWidth="1"/>
    <col min="2" max="2" width="32.140625" style="162" customWidth="1"/>
    <col min="3" max="3" width="0" style="162" hidden="1" customWidth="1"/>
    <col min="4" max="4" width="19.5703125" style="162" customWidth="1"/>
    <col min="5" max="5" width="0" style="162" hidden="1" customWidth="1"/>
    <col min="6" max="6" width="19.42578125" style="162" hidden="1" customWidth="1"/>
    <col min="7" max="8" width="19.42578125" style="162" customWidth="1"/>
    <col min="9" max="9" width="19.42578125" style="210" customWidth="1"/>
    <col min="10" max="12" width="11.42578125" style="162"/>
    <col min="13" max="13" width="0" style="162" hidden="1" customWidth="1"/>
    <col min="14" max="14" width="20.5703125" style="162" hidden="1" customWidth="1"/>
    <col min="15" max="15" width="25.5703125" style="162" hidden="1" customWidth="1"/>
    <col min="16" max="16" width="14.7109375" style="162" hidden="1" customWidth="1"/>
    <col min="17" max="17" width="14.5703125" style="162" hidden="1" customWidth="1"/>
    <col min="18" max="18" width="14.85546875" style="162" hidden="1" customWidth="1"/>
    <col min="19" max="19" width="15" style="162" hidden="1" customWidth="1"/>
  </cols>
  <sheetData>
    <row r="1" spans="1:19" ht="15" customHeight="1" x14ac:dyDescent="0.25">
      <c r="B1" s="222" t="s">
        <v>100</v>
      </c>
      <c r="C1" s="218" t="s">
        <v>120</v>
      </c>
      <c r="D1" s="218" t="s">
        <v>121</v>
      </c>
      <c r="E1" s="218" t="s">
        <v>202</v>
      </c>
      <c r="F1" s="163" t="s">
        <v>203</v>
      </c>
      <c r="G1" s="211"/>
      <c r="H1" s="211"/>
      <c r="I1" s="211"/>
      <c r="J1" s="220" t="s">
        <v>204</v>
      </c>
      <c r="K1" s="213"/>
      <c r="L1" s="213"/>
      <c r="M1" s="220" t="s">
        <v>205</v>
      </c>
      <c r="N1" s="163" t="s">
        <v>206</v>
      </c>
      <c r="O1" s="164" t="s">
        <v>207</v>
      </c>
      <c r="P1" s="218" t="s">
        <v>208</v>
      </c>
      <c r="Q1" s="163" t="s">
        <v>209</v>
      </c>
      <c r="R1" s="163" t="s">
        <v>210</v>
      </c>
      <c r="S1" s="165" t="s">
        <v>211</v>
      </c>
    </row>
    <row r="2" spans="1:19" x14ac:dyDescent="0.25">
      <c r="B2" s="223"/>
      <c r="C2" s="219"/>
      <c r="D2" s="219"/>
      <c r="E2" s="219"/>
      <c r="F2" s="166" t="s">
        <v>122</v>
      </c>
      <c r="G2" s="212"/>
      <c r="H2" s="212"/>
      <c r="I2" s="212" t="s">
        <v>252</v>
      </c>
      <c r="J2" s="221"/>
      <c r="K2" s="214"/>
      <c r="L2" s="214"/>
      <c r="M2" s="221"/>
      <c r="N2" s="166" t="s">
        <v>124</v>
      </c>
      <c r="O2" s="167" t="s">
        <v>125</v>
      </c>
      <c r="P2" s="219"/>
      <c r="Q2" s="166" t="s">
        <v>126</v>
      </c>
      <c r="R2" s="166" t="s">
        <v>127</v>
      </c>
      <c r="S2" s="168" t="s">
        <v>128</v>
      </c>
    </row>
    <row r="3" spans="1:19" ht="30.75" thickBot="1" x14ac:dyDescent="0.3">
      <c r="B3" s="223"/>
      <c r="C3" s="219"/>
      <c r="D3" s="219"/>
      <c r="E3" s="219"/>
      <c r="F3" s="166" t="s">
        <v>123</v>
      </c>
      <c r="G3" s="212" t="s">
        <v>253</v>
      </c>
      <c r="H3" s="212" t="s">
        <v>254</v>
      </c>
      <c r="I3" s="212" t="s">
        <v>101</v>
      </c>
      <c r="J3" s="221"/>
      <c r="K3" s="214" t="s">
        <v>235</v>
      </c>
      <c r="L3" s="214" t="s">
        <v>236</v>
      </c>
      <c r="M3" s="221"/>
      <c r="N3" s="166"/>
      <c r="O3" s="167"/>
      <c r="P3" s="219"/>
      <c r="Q3" s="166"/>
      <c r="R3" s="166"/>
      <c r="S3" s="168"/>
    </row>
    <row r="4" spans="1:19" ht="15.75" thickBot="1" x14ac:dyDescent="0.3">
      <c r="B4" s="169" t="s">
        <v>129</v>
      </c>
      <c r="C4" s="163"/>
      <c r="D4" s="164"/>
      <c r="E4" s="163" t="s">
        <v>130</v>
      </c>
      <c r="F4" s="163" t="s">
        <v>131</v>
      </c>
      <c r="G4" s="211"/>
      <c r="H4" s="211"/>
      <c r="I4" s="211"/>
      <c r="J4" s="213" t="s">
        <v>132</v>
      </c>
      <c r="K4" s="213"/>
      <c r="L4" s="213"/>
      <c r="M4" s="164"/>
      <c r="N4" s="163" t="s">
        <v>133</v>
      </c>
      <c r="O4" s="164" t="s">
        <v>132</v>
      </c>
      <c r="P4" s="163" t="s">
        <v>134</v>
      </c>
      <c r="Q4" s="163" t="s">
        <v>134</v>
      </c>
      <c r="R4" s="163" t="s">
        <v>134</v>
      </c>
      <c r="S4" s="165" t="s">
        <v>135</v>
      </c>
    </row>
    <row r="5" spans="1:19" ht="15.75" x14ac:dyDescent="0.25">
      <c r="A5" s="170">
        <v>1964.8527091337348</v>
      </c>
      <c r="B5" s="171" t="s">
        <v>102</v>
      </c>
      <c r="C5" s="172"/>
      <c r="D5" s="173" t="s">
        <v>103</v>
      </c>
      <c r="E5" s="173">
        <v>128.16999999999999</v>
      </c>
      <c r="F5" s="173" t="s">
        <v>104</v>
      </c>
      <c r="G5" s="174">
        <f t="shared" ref="G5:G14" si="0">1*10^K5</f>
        <v>1964.8527091337348</v>
      </c>
      <c r="H5" s="174">
        <f>1*10^L5</f>
        <v>918.64983210714092</v>
      </c>
      <c r="I5" s="175">
        <v>3.35</v>
      </c>
      <c r="J5" s="176" t="s">
        <v>237</v>
      </c>
      <c r="K5" s="216">
        <f>'Parameter und Berechnung R_vs'!J8+'Parameter und Berechnung R_vs'!I8*KOW!I5</f>
        <v>3.2933300000000001</v>
      </c>
      <c r="L5" s="216">
        <f>'Parameter und Berechnung R_vs'!J9+'Parameter und Berechnung R_vs'!I9*KOW!I5</f>
        <v>2.9631500000000002</v>
      </c>
      <c r="M5" s="177" t="s">
        <v>105</v>
      </c>
      <c r="N5" s="173" t="s">
        <v>106</v>
      </c>
      <c r="O5" s="177" t="s">
        <v>107</v>
      </c>
      <c r="P5" s="178">
        <v>7.5000000000000002E-6</v>
      </c>
      <c r="Q5" s="179">
        <v>2.6299999999999998E-6</v>
      </c>
      <c r="R5" s="179">
        <v>3.0000000000000001E-6</v>
      </c>
      <c r="S5" s="180">
        <v>1179</v>
      </c>
    </row>
    <row r="6" spans="1:19" ht="15.75" x14ac:dyDescent="0.25">
      <c r="A6" s="181">
        <v>10025.129699805606</v>
      </c>
      <c r="B6" s="182" t="s">
        <v>108</v>
      </c>
      <c r="C6" s="183"/>
      <c r="D6" s="184" t="s">
        <v>109</v>
      </c>
      <c r="E6" s="184">
        <v>152.19999999999999</v>
      </c>
      <c r="F6" s="184" t="s">
        <v>110</v>
      </c>
      <c r="G6" s="185">
        <f t="shared" si="0"/>
        <v>10025.129699805606</v>
      </c>
      <c r="H6" s="185">
        <f t="shared" ref="H6:H14" si="1">1*10^L6</f>
        <v>4734.019036638515</v>
      </c>
      <c r="I6" s="186">
        <v>4.07</v>
      </c>
      <c r="J6" s="187" t="s">
        <v>238</v>
      </c>
      <c r="K6" s="215">
        <f>'Parameter und Berechnung R_vs'!J8+'Parameter und Berechnung R_vs'!I8*KOW!I6</f>
        <v>4.0010900000000005</v>
      </c>
      <c r="L6" s="215">
        <f>'Parameter und Berechnung R_vs'!J9+'Parameter und Berechnung R_vs'!I9*KOW!I6</f>
        <v>3.6752300000000004</v>
      </c>
      <c r="M6" s="188" t="s">
        <v>111</v>
      </c>
      <c r="N6" s="184" t="s">
        <v>112</v>
      </c>
      <c r="O6" s="188" t="s">
        <v>113</v>
      </c>
      <c r="P6" s="189">
        <v>7.5000000000000002E-6</v>
      </c>
      <c r="Q6" s="190">
        <v>2.6299999999999998E-6</v>
      </c>
      <c r="R6" s="190">
        <v>3.0000000000000001E-6</v>
      </c>
      <c r="S6" s="191">
        <v>899</v>
      </c>
    </row>
    <row r="7" spans="1:19" ht="15.75" x14ac:dyDescent="0.25">
      <c r="A7" s="181">
        <v>7139.0430359000939</v>
      </c>
      <c r="B7" s="182" t="s">
        <v>114</v>
      </c>
      <c r="C7" s="183"/>
      <c r="D7" s="184" t="s">
        <v>115</v>
      </c>
      <c r="E7" s="184">
        <v>154.21</v>
      </c>
      <c r="F7" s="184" t="s">
        <v>116</v>
      </c>
      <c r="G7" s="185">
        <f t="shared" si="0"/>
        <v>7139.0430359000939</v>
      </c>
      <c r="H7" s="185">
        <f t="shared" si="1"/>
        <v>3364.1860063739623</v>
      </c>
      <c r="I7" s="186">
        <v>3.92</v>
      </c>
      <c r="J7" s="187" t="s">
        <v>239</v>
      </c>
      <c r="K7" s="215">
        <f>'Parameter und Berechnung R_vs'!J8+'Parameter und Berechnung R_vs'!I8*KOW!I7</f>
        <v>3.85364</v>
      </c>
      <c r="L7" s="215">
        <f>'Parameter und Berechnung R_vs'!J9+'Parameter und Berechnung R_vs'!I9*KOW!I7</f>
        <v>3.5268799999999998</v>
      </c>
      <c r="M7" s="188" t="s">
        <v>117</v>
      </c>
      <c r="N7" s="184" t="s">
        <v>118</v>
      </c>
      <c r="O7" s="188" t="s">
        <v>119</v>
      </c>
      <c r="P7" s="189">
        <v>7.6899999999999992E-6</v>
      </c>
      <c r="Q7" s="190">
        <v>2.6900000000000001E-6</v>
      </c>
      <c r="R7" s="190">
        <v>3.0800000000000002E-6</v>
      </c>
      <c r="S7" s="191">
        <v>1070</v>
      </c>
    </row>
    <row r="8" spans="1:19" ht="15.75" x14ac:dyDescent="0.25">
      <c r="A8" s="181">
        <v>12859.3791090012</v>
      </c>
      <c r="B8" s="182" t="s">
        <v>136</v>
      </c>
      <c r="C8" s="183"/>
      <c r="D8" s="184" t="s">
        <v>115</v>
      </c>
      <c r="E8" s="184">
        <v>154.21</v>
      </c>
      <c r="F8" s="184" t="s">
        <v>137</v>
      </c>
      <c r="G8" s="185">
        <f t="shared" si="0"/>
        <v>12859.3791090012</v>
      </c>
      <c r="H8" s="185">
        <f t="shared" si="1"/>
        <v>6081.6300757535146</v>
      </c>
      <c r="I8" s="186">
        <v>4.18</v>
      </c>
      <c r="J8" s="187" t="s">
        <v>240</v>
      </c>
      <c r="K8" s="215">
        <f>'Parameter und Berechnung R_vs'!J8+'Parameter und Berechnung R_vs'!I8*KOW!I8</f>
        <v>4.1092199999999997</v>
      </c>
      <c r="L8" s="215">
        <f>'Parameter und Berechnung R_vs'!J9+'Parameter und Berechnung R_vs'!I9*KOW!I8</f>
        <v>3.7840199999999995</v>
      </c>
      <c r="M8" s="188" t="s">
        <v>138</v>
      </c>
      <c r="N8" s="184" t="s">
        <v>139</v>
      </c>
      <c r="O8" s="188" t="s">
        <v>140</v>
      </c>
      <c r="P8" s="189">
        <v>7.8800000000000008E-6</v>
      </c>
      <c r="Q8" s="190">
        <v>2.7599999999999998E-6</v>
      </c>
      <c r="R8" s="190">
        <v>3.1499999999999999E-6</v>
      </c>
      <c r="S8" s="191">
        <v>1200</v>
      </c>
    </row>
    <row r="9" spans="1:19" ht="15.75" x14ac:dyDescent="0.25">
      <c r="A9" s="181">
        <v>27761.312829000224</v>
      </c>
      <c r="B9" s="182" t="s">
        <v>141</v>
      </c>
      <c r="C9" s="183"/>
      <c r="D9" s="184" t="s">
        <v>142</v>
      </c>
      <c r="E9" s="184">
        <v>178.23</v>
      </c>
      <c r="F9" s="184" t="s">
        <v>143</v>
      </c>
      <c r="G9" s="185">
        <f t="shared" si="0"/>
        <v>27761.312829000224</v>
      </c>
      <c r="H9" s="185">
        <f t="shared" si="1"/>
        <v>13191.069241225881</v>
      </c>
      <c r="I9" s="186">
        <v>4.5199999999999996</v>
      </c>
      <c r="J9" s="187" t="s">
        <v>241</v>
      </c>
      <c r="K9" s="215">
        <f>'Parameter und Berechnung R_vs'!J8+'Parameter und Berechnung R_vs'!I8*KOW!I9</f>
        <v>4.4434399999999998</v>
      </c>
      <c r="L9" s="215">
        <f>'Parameter und Berechnung R_vs'!J9+'Parameter und Berechnung R_vs'!I9*KOW!I9</f>
        <v>4.1202800000000002</v>
      </c>
      <c r="M9" s="188" t="s">
        <v>144</v>
      </c>
      <c r="N9" s="184" t="s">
        <v>145</v>
      </c>
      <c r="O9" s="184" t="s">
        <v>146</v>
      </c>
      <c r="P9" s="189">
        <v>7.5000000000000002E-6</v>
      </c>
      <c r="Q9" s="190">
        <v>2.6299999999999998E-6</v>
      </c>
      <c r="R9" s="190">
        <v>3.0000000000000001E-6</v>
      </c>
      <c r="S9" s="191">
        <v>1180</v>
      </c>
    </row>
    <row r="10" spans="1:19" ht="15.75" x14ac:dyDescent="0.25">
      <c r="A10" s="181">
        <v>26532.611623768316</v>
      </c>
      <c r="B10" s="182" t="s">
        <v>147</v>
      </c>
      <c r="C10" s="192"/>
      <c r="D10" s="193" t="s">
        <v>148</v>
      </c>
      <c r="E10" s="194">
        <v>178.23</v>
      </c>
      <c r="F10" s="194" t="s">
        <v>149</v>
      </c>
      <c r="G10" s="185">
        <f t="shared" si="0"/>
        <v>26532.611623768316</v>
      </c>
      <c r="H10" s="185">
        <f t="shared" si="1"/>
        <v>12603.756378944276</v>
      </c>
      <c r="I10" s="195">
        <v>4.5</v>
      </c>
      <c r="J10" s="196" t="s">
        <v>242</v>
      </c>
      <c r="K10" s="215">
        <f>'Parameter und Berechnung R_vs'!J8+'Parameter und Berechnung R_vs'!I8*KOW!I10</f>
        <v>4.4237799999999998</v>
      </c>
      <c r="L10" s="215">
        <f>'Parameter und Berechnung R_vs'!J9+'Parameter und Berechnung R_vs'!I9*KOW!I10</f>
        <v>4.1005000000000003</v>
      </c>
      <c r="M10" s="193" t="s">
        <v>150</v>
      </c>
      <c r="N10" s="184" t="s">
        <v>151</v>
      </c>
      <c r="O10" s="193" t="s">
        <v>152</v>
      </c>
      <c r="P10" s="189">
        <v>7.7400000000000004E-6</v>
      </c>
      <c r="Q10" s="190">
        <v>2.7099999999999999E-6</v>
      </c>
      <c r="R10" s="190">
        <v>3.1E-6</v>
      </c>
      <c r="S10" s="197">
        <v>1240</v>
      </c>
    </row>
    <row r="11" spans="1:19" ht="15.75" x14ac:dyDescent="0.25">
      <c r="A11" s="181">
        <v>129383.82913234067</v>
      </c>
      <c r="B11" s="182" t="s">
        <v>153</v>
      </c>
      <c r="C11" s="192"/>
      <c r="D11" s="194" t="s">
        <v>154</v>
      </c>
      <c r="E11" s="194">
        <v>202.26</v>
      </c>
      <c r="F11" s="194" t="s">
        <v>155</v>
      </c>
      <c r="G11" s="185">
        <f t="shared" si="0"/>
        <v>129383.82913234067</v>
      </c>
      <c r="H11" s="185">
        <f t="shared" si="1"/>
        <v>62058.317929906327</v>
      </c>
      <c r="I11" s="195">
        <v>5.2</v>
      </c>
      <c r="J11" s="196" t="s">
        <v>243</v>
      </c>
      <c r="K11" s="215">
        <f>'Parameter und Berechnung R_vs'!J8+'Parameter und Berechnung R_vs'!I8*KOW!I11</f>
        <v>5.1118800000000002</v>
      </c>
      <c r="L11" s="215">
        <f>'Parameter und Berechnung R_vs'!J9+'Parameter und Berechnung R_vs'!I9*KOW!I11</f>
        <v>4.7928000000000006</v>
      </c>
      <c r="M11" s="193" t="s">
        <v>156</v>
      </c>
      <c r="N11" s="184" t="s">
        <v>157</v>
      </c>
      <c r="O11" s="193" t="s">
        <v>158</v>
      </c>
      <c r="P11" s="189">
        <v>6.3500000000000002E-6</v>
      </c>
      <c r="Q11" s="190">
        <v>2.2199999999999999E-6</v>
      </c>
      <c r="R11" s="190">
        <v>2.5399999999999998E-6</v>
      </c>
      <c r="S11" s="197">
        <v>1250</v>
      </c>
    </row>
    <row r="12" spans="1:19" ht="15.75" x14ac:dyDescent="0.25">
      <c r="A12" s="181">
        <v>82277.294030132223</v>
      </c>
      <c r="B12" s="182" t="s">
        <v>159</v>
      </c>
      <c r="C12" s="192"/>
      <c r="D12" s="194" t="s">
        <v>154</v>
      </c>
      <c r="E12" s="194">
        <v>202.26</v>
      </c>
      <c r="F12" s="194" t="s">
        <v>160</v>
      </c>
      <c r="G12" s="185">
        <f t="shared" si="0"/>
        <v>82277.294030132223</v>
      </c>
      <c r="H12" s="185">
        <f t="shared" si="1"/>
        <v>39355.007545577835</v>
      </c>
      <c r="I12" s="195">
        <v>5</v>
      </c>
      <c r="J12" s="196" t="s">
        <v>244</v>
      </c>
      <c r="K12" s="215">
        <f>'Parameter und Berechnung R_vs'!J8+'Parameter und Berechnung R_vs'!I8*KOW!I12</f>
        <v>4.9152800000000001</v>
      </c>
      <c r="L12" s="215">
        <f>'Parameter und Berechnung R_vs'!J9+'Parameter und Berechnung R_vs'!I9*KOW!I12</f>
        <v>4.5950000000000006</v>
      </c>
      <c r="M12" s="193" t="s">
        <v>161</v>
      </c>
      <c r="N12" s="184" t="s">
        <v>162</v>
      </c>
      <c r="O12" s="193" t="s">
        <v>163</v>
      </c>
      <c r="P12" s="189">
        <v>7.2400000000000001E-6</v>
      </c>
      <c r="Q12" s="190">
        <v>2.5299999999999999E-6</v>
      </c>
      <c r="R12" s="190">
        <v>2.9000000000000002E-6</v>
      </c>
      <c r="S12" s="197">
        <v>1210</v>
      </c>
    </row>
    <row r="13" spans="1:19" ht="16.5" customHeight="1" x14ac:dyDescent="0.25">
      <c r="A13" s="181">
        <v>645371.82279170782</v>
      </c>
      <c r="B13" s="182" t="s">
        <v>164</v>
      </c>
      <c r="C13" s="192"/>
      <c r="D13" s="194" t="s">
        <v>165</v>
      </c>
      <c r="E13" s="194">
        <v>282.29000000000002</v>
      </c>
      <c r="F13" s="194" t="s">
        <v>166</v>
      </c>
      <c r="G13" s="185">
        <f t="shared" si="0"/>
        <v>645371.82279170782</v>
      </c>
      <c r="H13" s="185">
        <f t="shared" si="1"/>
        <v>312600.73873151588</v>
      </c>
      <c r="I13" s="195">
        <v>5.91</v>
      </c>
      <c r="J13" s="196" t="s">
        <v>245</v>
      </c>
      <c r="K13" s="215">
        <f>'Parameter und Berechnung R_vs'!J8+'Parameter und Berechnung R_vs'!I8*KOW!I13</f>
        <v>5.8098099999999997</v>
      </c>
      <c r="L13" s="215">
        <f>'Parameter und Berechnung R_vs'!J9+'Parameter und Berechnung R_vs'!I9*KOW!I13</f>
        <v>5.4949900000000005</v>
      </c>
      <c r="M13" s="193" t="s">
        <v>167</v>
      </c>
      <c r="N13" s="184" t="s">
        <v>168</v>
      </c>
      <c r="O13" s="193" t="s">
        <v>169</v>
      </c>
      <c r="P13" s="189">
        <v>9.0000000000000002E-6</v>
      </c>
      <c r="Q13" s="190">
        <v>3.1499999999999999E-6</v>
      </c>
      <c r="R13" s="190">
        <v>3.5999999999999998E-6</v>
      </c>
      <c r="S13" s="197">
        <v>1190</v>
      </c>
    </row>
    <row r="14" spans="1:19" ht="15.75" x14ac:dyDescent="0.25">
      <c r="A14" s="181">
        <v>576315.10178339877</v>
      </c>
      <c r="B14" s="182" t="s">
        <v>170</v>
      </c>
      <c r="C14" s="183"/>
      <c r="D14" s="194" t="s">
        <v>165</v>
      </c>
      <c r="E14" s="194">
        <v>282.29000000000002</v>
      </c>
      <c r="F14" s="194" t="s">
        <v>171</v>
      </c>
      <c r="G14" s="185">
        <f t="shared" si="0"/>
        <v>576315.10178339877</v>
      </c>
      <c r="H14" s="185">
        <f t="shared" si="1"/>
        <v>278958.75750188972</v>
      </c>
      <c r="I14" s="195">
        <v>5.86</v>
      </c>
      <c r="J14" s="196" t="s">
        <v>246</v>
      </c>
      <c r="K14" s="215">
        <f>'Parameter und Berechnung R_vs'!J8+'Parameter und Berechnung R_vs'!I8*KOW!I14</f>
        <v>5.7606600000000006</v>
      </c>
      <c r="L14" s="215">
        <f>'Parameter und Berechnung R_vs'!J9+'Parameter und Berechnung R_vs'!I9*KOW!I14</f>
        <v>5.4455400000000003</v>
      </c>
      <c r="M14" s="193" t="s">
        <v>167</v>
      </c>
      <c r="N14" s="184" t="s">
        <v>172</v>
      </c>
      <c r="O14" s="194" t="s">
        <v>173</v>
      </c>
      <c r="P14" s="189">
        <v>6.2099999999999998E-6</v>
      </c>
      <c r="Q14" s="190">
        <v>2.17E-6</v>
      </c>
      <c r="R14" s="190">
        <v>2.48E-6</v>
      </c>
      <c r="S14" s="197">
        <v>1274</v>
      </c>
    </row>
    <row r="15" spans="1:19" ht="15.75" x14ac:dyDescent="0.25">
      <c r="A15" s="181">
        <v>480861.49242992699</v>
      </c>
      <c r="B15" s="182" t="s">
        <v>278</v>
      </c>
      <c r="C15" s="183"/>
      <c r="D15" s="194" t="s">
        <v>174</v>
      </c>
      <c r="E15" s="194">
        <v>252.32</v>
      </c>
      <c r="F15" s="194" t="s">
        <v>175</v>
      </c>
      <c r="G15" s="185">
        <f t="shared" ref="G15:H17" si="2">1*10^K15</f>
        <v>480861.49242992699</v>
      </c>
      <c r="H15" s="185">
        <f t="shared" si="2"/>
        <v>232498.41685140811</v>
      </c>
      <c r="I15" s="195">
        <v>5.78</v>
      </c>
      <c r="J15" s="187" t="s">
        <v>247</v>
      </c>
      <c r="K15" s="215">
        <f>'Parameter und Berechnung R_vs'!J8+'Parameter und Berechnung R_vs'!I8*KOW!I15</f>
        <v>5.6820200000000005</v>
      </c>
      <c r="L15" s="215">
        <f>'Parameter und Berechnung R_vs'!J9+'Parameter und Berechnung R_vs'!I9*KOW!I15</f>
        <v>5.3664200000000006</v>
      </c>
      <c r="M15" s="193" t="s">
        <v>176</v>
      </c>
      <c r="N15" s="184" t="s">
        <v>177</v>
      </c>
      <c r="O15" s="194" t="s">
        <v>178</v>
      </c>
      <c r="P15" s="189">
        <v>5.5600000000000001E-6</v>
      </c>
      <c r="Q15" s="190">
        <v>1.95E-6</v>
      </c>
      <c r="R15" s="190">
        <v>2.2199999999999999E-6</v>
      </c>
      <c r="S15" s="197" t="s">
        <v>176</v>
      </c>
    </row>
    <row r="16" spans="1:19" ht="15.75" x14ac:dyDescent="0.25">
      <c r="A16" s="181">
        <v>1014869.0307720799</v>
      </c>
      <c r="B16" s="182" t="s">
        <v>277</v>
      </c>
      <c r="C16" s="183"/>
      <c r="D16" s="194" t="s">
        <v>174</v>
      </c>
      <c r="E16" s="194">
        <v>252.32</v>
      </c>
      <c r="F16" s="194" t="s">
        <v>179</v>
      </c>
      <c r="G16" s="185">
        <f t="shared" si="2"/>
        <v>1014869.0307720799</v>
      </c>
      <c r="H16" s="185">
        <f t="shared" si="2"/>
        <v>492935.3909247017</v>
      </c>
      <c r="I16" s="195">
        <v>6.11</v>
      </c>
      <c r="J16" s="196" t="s">
        <v>248</v>
      </c>
      <c r="K16" s="215">
        <f>'Parameter und Berechnung R_vs'!J8+'Parameter und Berechnung R_vs'!I8*KOW!I16</f>
        <v>6.0064100000000007</v>
      </c>
      <c r="L16" s="215">
        <f>'Parameter und Berechnung R_vs'!J9+'Parameter und Berechnung R_vs'!I9*KOW!I16</f>
        <v>5.6927900000000005</v>
      </c>
      <c r="M16" s="193" t="s">
        <v>180</v>
      </c>
      <c r="N16" s="184" t="s">
        <v>181</v>
      </c>
      <c r="O16" s="194" t="s">
        <v>182</v>
      </c>
      <c r="P16" s="184"/>
      <c r="Q16" s="194"/>
      <c r="R16" s="194"/>
      <c r="S16" s="197" t="s">
        <v>176</v>
      </c>
    </row>
    <row r="17" spans="1:19" ht="15.75" x14ac:dyDescent="0.25">
      <c r="A17" s="181">
        <v>1747149.2253879362</v>
      </c>
      <c r="B17" s="182" t="s">
        <v>183</v>
      </c>
      <c r="C17" s="192"/>
      <c r="D17" s="194" t="s">
        <v>174</v>
      </c>
      <c r="E17" s="194">
        <v>252.32</v>
      </c>
      <c r="F17" s="194" t="s">
        <v>184</v>
      </c>
      <c r="G17" s="198">
        <f t="shared" si="2"/>
        <v>1747149.2253879362</v>
      </c>
      <c r="H17" s="198">
        <f t="shared" si="2"/>
        <v>851432.06163933</v>
      </c>
      <c r="I17" s="195">
        <v>6.35</v>
      </c>
      <c r="J17" s="196" t="s">
        <v>249</v>
      </c>
      <c r="K17" s="215">
        <f>'Parameter und Berechnung R_vs'!J8+'Parameter und Berechnung R_vs'!I8*KOW!I17</f>
        <v>6.2423299999999999</v>
      </c>
      <c r="L17" s="215">
        <f>'Parameter und Berechnung R_vs'!J9+'Parameter und Berechnung R_vs'!I9*KOW!I17</f>
        <v>5.9301500000000003</v>
      </c>
      <c r="M17" s="193" t="s">
        <v>185</v>
      </c>
      <c r="N17" s="184" t="s">
        <v>186</v>
      </c>
      <c r="O17" s="194" t="s">
        <v>187</v>
      </c>
      <c r="P17" s="189">
        <v>9.0000000000000002E-6</v>
      </c>
      <c r="Q17" s="190">
        <v>3.1499999999999999E-6</v>
      </c>
      <c r="R17" s="190">
        <v>3.5999999999999998E-6</v>
      </c>
      <c r="S17" s="197">
        <v>1282</v>
      </c>
    </row>
    <row r="18" spans="1:19" ht="15.75" x14ac:dyDescent="0.25">
      <c r="A18" s="181"/>
      <c r="B18" s="182" t="s">
        <v>279</v>
      </c>
      <c r="C18" s="192"/>
      <c r="D18" s="194" t="s">
        <v>188</v>
      </c>
      <c r="E18" s="194">
        <v>276.33999999999997</v>
      </c>
      <c r="F18" s="194" t="s">
        <v>189</v>
      </c>
      <c r="G18" s="198"/>
      <c r="H18" s="198"/>
      <c r="I18" s="186"/>
      <c r="J18" s="196" t="s">
        <v>176</v>
      </c>
      <c r="K18" s="215"/>
      <c r="L18" s="215"/>
      <c r="M18" s="193" t="s">
        <v>190</v>
      </c>
      <c r="N18" s="194" t="s">
        <v>191</v>
      </c>
      <c r="O18" s="194" t="s">
        <v>192</v>
      </c>
      <c r="P18" s="190">
        <v>5.66E-6</v>
      </c>
      <c r="Q18" s="190">
        <v>1.9800000000000001E-6</v>
      </c>
      <c r="R18" s="190">
        <v>2.26E-6</v>
      </c>
      <c r="S18" s="197"/>
    </row>
    <row r="19" spans="1:19" ht="15.75" x14ac:dyDescent="0.25">
      <c r="A19" s="181">
        <v>4320460.1126851924</v>
      </c>
      <c r="B19" s="182" t="s">
        <v>280</v>
      </c>
      <c r="C19" s="192"/>
      <c r="D19" s="194" t="s">
        <v>193</v>
      </c>
      <c r="E19" s="194">
        <v>278.35000000000002</v>
      </c>
      <c r="F19" s="194" t="s">
        <v>194</v>
      </c>
      <c r="G19" s="198">
        <f>1*10^K19</f>
        <v>4320460.1126851924</v>
      </c>
      <c r="H19" s="198">
        <f>1*10^L19</f>
        <v>2117142.0594674833</v>
      </c>
      <c r="I19" s="186">
        <v>6.75</v>
      </c>
      <c r="J19" s="196" t="s">
        <v>250</v>
      </c>
      <c r="K19" s="215">
        <f>'Parameter und Berechnung R_vs'!J8+'Parameter und Berechnung R_vs'!I8*KOW!I19</f>
        <v>6.6355300000000002</v>
      </c>
      <c r="L19" s="215">
        <f>'Parameter und Berechnung R_vs'!J9+'Parameter und Berechnung R_vs'!I9*KOW!I19</f>
        <v>6.3257500000000002</v>
      </c>
      <c r="M19" s="193" t="s">
        <v>195</v>
      </c>
      <c r="N19" s="194" t="s">
        <v>196</v>
      </c>
      <c r="O19" s="194" t="s">
        <v>197</v>
      </c>
      <c r="P19" s="190">
        <v>5.1800000000000004E-6</v>
      </c>
      <c r="Q19" s="190">
        <v>1.81E-6</v>
      </c>
      <c r="R19" s="190">
        <v>2.0700000000000001E-6</v>
      </c>
      <c r="S19" s="197">
        <v>1280</v>
      </c>
    </row>
    <row r="20" spans="1:19" ht="16.5" thickBot="1" x14ac:dyDescent="0.3">
      <c r="A20" s="199">
        <v>6067083.8899130933</v>
      </c>
      <c r="B20" s="200" t="s">
        <v>281</v>
      </c>
      <c r="C20" s="201"/>
      <c r="D20" s="202" t="s">
        <v>188</v>
      </c>
      <c r="E20" s="202">
        <v>276.33</v>
      </c>
      <c r="F20" s="202" t="s">
        <v>198</v>
      </c>
      <c r="G20" s="203">
        <f>1*10^K20</f>
        <v>6067083.8899130933</v>
      </c>
      <c r="H20" s="203">
        <f>1*10^L20</f>
        <v>2979202.3371471772</v>
      </c>
      <c r="I20" s="204">
        <v>6.9</v>
      </c>
      <c r="J20" s="205" t="s">
        <v>251</v>
      </c>
      <c r="K20" s="217">
        <f>'Parameter und Berechnung R_vs'!J8+'Parameter und Berechnung R_vs'!I8*KOW!I20</f>
        <v>6.7829800000000002</v>
      </c>
      <c r="L20" s="217">
        <f>'Parameter und Berechnung R_vs'!J9+'Parameter und Berechnung R_vs'!I9*KOW!I20</f>
        <v>6.4741000000000009</v>
      </c>
      <c r="M20" s="206" t="s">
        <v>199</v>
      </c>
      <c r="N20" s="202" t="s">
        <v>200</v>
      </c>
      <c r="O20" s="202" t="s">
        <v>201</v>
      </c>
      <c r="P20" s="207">
        <v>5.3000000000000001E-6</v>
      </c>
      <c r="Q20" s="207">
        <v>1.86E-6</v>
      </c>
      <c r="R20" s="207">
        <v>2.12E-6</v>
      </c>
      <c r="S20" s="208"/>
    </row>
    <row r="23" spans="1:19" x14ac:dyDescent="0.25">
      <c r="C23" s="92"/>
      <c r="D23" s="92"/>
      <c r="E23" s="92"/>
      <c r="F23" s="92"/>
      <c r="G23" s="92"/>
      <c r="H23" s="92"/>
      <c r="I23" s="92"/>
      <c r="J23" s="92"/>
      <c r="K23" s="209"/>
      <c r="L23" s="209"/>
    </row>
    <row r="24" spans="1:19" x14ac:dyDescent="0.25">
      <c r="C24" s="92"/>
      <c r="D24" s="92"/>
      <c r="E24" s="92"/>
      <c r="F24" s="92"/>
      <c r="G24" s="92"/>
      <c r="H24" s="92"/>
      <c r="I24" s="92"/>
      <c r="J24" s="92"/>
      <c r="K24" s="209"/>
      <c r="L24" s="92"/>
    </row>
  </sheetData>
  <sheetProtection algorithmName="SHA-512" hashValue="7UISuZlS1k7FYsaWEWg+75x7CvotsEjLAv7FKUQsDlw4Lr6cbPmu73QEohrS87tC9IF1QT3dywtL6mqdYaCAcQ==" saltValue="4PRMaGGtD7r0CT9FYXPOFA==" spinCount="100000" sheet="1" objects="1" scenarios="1"/>
  <mergeCells count="7">
    <mergeCell ref="E1:E3"/>
    <mergeCell ref="J1:J3"/>
    <mergeCell ref="M1:M3"/>
    <mergeCell ref="P1:P3"/>
    <mergeCell ref="B1:B3"/>
    <mergeCell ref="C1:C3"/>
    <mergeCell ref="D1:D3"/>
  </mergeCell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tabColor rgb="FFFF0000"/>
  </sheetPr>
  <dimension ref="A1:R55"/>
  <sheetViews>
    <sheetView showGridLines="0" tabSelected="1" topLeftCell="A19" zoomScaleNormal="100" workbookViewId="0">
      <selection activeCell="I55" sqref="I55"/>
    </sheetView>
  </sheetViews>
  <sheetFormatPr baseColWidth="10" defaultRowHeight="15" x14ac:dyDescent="0.25"/>
  <cols>
    <col min="1" max="1" width="35.7109375" style="91" customWidth="1"/>
    <col min="2" max="2" width="14.5703125" style="91" customWidth="1"/>
    <col min="3" max="3" width="11.85546875" style="91" customWidth="1"/>
    <col min="4" max="4" width="21.5703125" style="91" customWidth="1"/>
    <col min="5" max="5" width="14" style="91" customWidth="1"/>
    <col min="6" max="6" width="14.42578125" style="91" customWidth="1"/>
    <col min="7" max="7" width="11.7109375" style="91" customWidth="1"/>
    <col min="8" max="8" width="12.42578125" style="91" customWidth="1"/>
    <col min="9" max="9" width="13.7109375" style="91" customWidth="1"/>
    <col min="10" max="11" width="11.140625" style="91" customWidth="1"/>
    <col min="12" max="12" width="17.5703125" style="91" customWidth="1"/>
    <col min="13" max="13" width="13.85546875" style="52" customWidth="1"/>
    <col min="14" max="14" width="13.42578125" style="52" customWidth="1"/>
    <col min="15" max="15" width="12" style="52" customWidth="1"/>
    <col min="16" max="16" width="15.42578125" style="52" customWidth="1"/>
    <col min="17" max="16384" width="11.42578125" style="52"/>
  </cols>
  <sheetData>
    <row r="1" spans="1:18" s="55" customFormat="1" ht="18" hidden="1" customHeight="1" x14ac:dyDescent="0.25">
      <c r="A1" s="70"/>
      <c r="B1" s="71" t="s">
        <v>255</v>
      </c>
      <c r="C1" s="71" t="s">
        <v>256</v>
      </c>
      <c r="D1" s="71" t="s">
        <v>220</v>
      </c>
      <c r="E1" s="71" t="s">
        <v>232</v>
      </c>
      <c r="F1" s="71" t="s">
        <v>231</v>
      </c>
      <c r="G1" s="72" t="s">
        <v>214</v>
      </c>
      <c r="H1" s="72" t="s">
        <v>215</v>
      </c>
      <c r="I1" s="72" t="s">
        <v>99</v>
      </c>
      <c r="J1" s="72" t="s">
        <v>53</v>
      </c>
      <c r="K1" s="72" t="s">
        <v>229</v>
      </c>
      <c r="L1" s="72" t="s">
        <v>259</v>
      </c>
      <c r="M1" s="53" t="s">
        <v>260</v>
      </c>
      <c r="N1" s="54" t="s">
        <v>260</v>
      </c>
      <c r="O1" s="55" t="s">
        <v>263</v>
      </c>
    </row>
    <row r="2" spans="1:18" s="55" customFormat="1" ht="15" hidden="1" customHeight="1" thickBot="1" x14ac:dyDescent="0.3">
      <c r="A2" s="73" t="s">
        <v>129</v>
      </c>
      <c r="B2" s="74" t="s">
        <v>132</v>
      </c>
      <c r="C2" s="74" t="s">
        <v>132</v>
      </c>
      <c r="D2" s="74" t="s">
        <v>132</v>
      </c>
      <c r="E2" s="74" t="s">
        <v>227</v>
      </c>
      <c r="F2" s="74" t="s">
        <v>228</v>
      </c>
      <c r="G2" s="75" t="s">
        <v>234</v>
      </c>
      <c r="H2" s="74" t="s">
        <v>132</v>
      </c>
      <c r="I2" s="74" t="s">
        <v>132</v>
      </c>
      <c r="J2" s="74" t="s">
        <v>132</v>
      </c>
      <c r="K2" s="76" t="s">
        <v>230</v>
      </c>
      <c r="L2" s="76" t="s">
        <v>227</v>
      </c>
      <c r="M2" s="56" t="s">
        <v>227</v>
      </c>
      <c r="N2" s="57" t="s">
        <v>261</v>
      </c>
    </row>
    <row r="3" spans="1:18" ht="15" hidden="1" customHeight="1" x14ac:dyDescent="0.25">
      <c r="A3" s="77" t="s">
        <v>221</v>
      </c>
      <c r="B3" s="78"/>
      <c r="C3" s="78"/>
      <c r="D3" s="79">
        <v>0.193</v>
      </c>
      <c r="E3" s="80">
        <v>7.3700000000000002E-5</v>
      </c>
      <c r="F3" s="80">
        <v>1.15E-3</v>
      </c>
      <c r="G3" s="81"/>
      <c r="H3" s="78"/>
      <c r="I3" s="78"/>
      <c r="J3" s="78"/>
      <c r="K3" s="78"/>
      <c r="L3" s="80">
        <f>E3*H7</f>
        <v>7.3700000000000005E-8</v>
      </c>
      <c r="M3" s="65">
        <f>L3/D3</f>
        <v>3.818652849740933E-7</v>
      </c>
      <c r="N3" s="63">
        <f>M3*K7</f>
        <v>12.050751917098447</v>
      </c>
      <c r="O3" s="66" t="s">
        <v>266</v>
      </c>
      <c r="P3" s="66"/>
      <c r="Q3" s="66"/>
      <c r="R3" s="66"/>
    </row>
    <row r="4" spans="1:18" ht="15" hidden="1" customHeight="1" x14ac:dyDescent="0.25">
      <c r="A4" s="77" t="s">
        <v>212</v>
      </c>
      <c r="B4" s="78"/>
      <c r="C4" s="78"/>
      <c r="D4" s="79">
        <v>0.246</v>
      </c>
      <c r="E4" s="82">
        <v>3.2399999999999998E-3</v>
      </c>
      <c r="F4" s="80">
        <v>7.0399999999999994E-3</v>
      </c>
      <c r="G4" s="78"/>
      <c r="H4" s="78"/>
      <c r="I4" s="78"/>
      <c r="J4" s="78"/>
      <c r="K4" s="78"/>
      <c r="L4" s="80">
        <f>E4*H7</f>
        <v>3.2399999999999999E-6</v>
      </c>
      <c r="M4" s="65">
        <f>L4/D4</f>
        <v>1.3170731707317072E-5</v>
      </c>
      <c r="N4" s="67">
        <f>M4*K7</f>
        <v>415.63668292682922</v>
      </c>
      <c r="O4" s="66" t="s">
        <v>262</v>
      </c>
      <c r="P4" s="66"/>
      <c r="Q4" s="66"/>
      <c r="R4" s="66"/>
    </row>
    <row r="5" spans="1:18" ht="15" hidden="1" customHeight="1" x14ac:dyDescent="0.25">
      <c r="A5" s="77" t="s">
        <v>213</v>
      </c>
      <c r="B5" s="78"/>
      <c r="C5" s="78"/>
      <c r="D5" s="79">
        <v>0.11600000000000001</v>
      </c>
      <c r="E5" s="80">
        <v>2.0700000000000001E-6</v>
      </c>
      <c r="F5" s="83">
        <v>1.4999999999999999E-4</v>
      </c>
      <c r="G5" s="78"/>
      <c r="H5" s="78"/>
      <c r="I5" s="78"/>
      <c r="J5" s="78"/>
      <c r="K5" s="78"/>
      <c r="L5" s="80">
        <f>E5*H7</f>
        <v>2.0700000000000001E-9</v>
      </c>
      <c r="M5" s="65">
        <f>L5/D5</f>
        <v>1.7844827586206896E-8</v>
      </c>
      <c r="N5" s="63">
        <f>M5*K7</f>
        <v>0.56313993103448268</v>
      </c>
      <c r="O5" s="66" t="s">
        <v>265</v>
      </c>
      <c r="P5" s="66"/>
      <c r="Q5" s="66"/>
      <c r="R5" s="66"/>
    </row>
    <row r="6" spans="1:18" ht="15" hidden="1" customHeight="1" x14ac:dyDescent="0.25">
      <c r="A6" s="84" t="s">
        <v>222</v>
      </c>
      <c r="B6" s="85">
        <v>0.28000000000000003</v>
      </c>
      <c r="C6" s="85">
        <v>0.5</v>
      </c>
      <c r="D6" s="86">
        <v>0.188</v>
      </c>
      <c r="E6" s="85">
        <v>3.4445653846153842E-4</v>
      </c>
      <c r="F6" s="85">
        <v>2.0083333333333333E-3</v>
      </c>
      <c r="G6" s="78"/>
      <c r="H6" s="78"/>
      <c r="I6" s="78"/>
      <c r="J6" s="78"/>
      <c r="K6" s="78"/>
      <c r="L6" s="80">
        <f>E6*H7</f>
        <v>3.444565384615384E-7</v>
      </c>
      <c r="M6" s="65">
        <f>L6/D6</f>
        <v>1.832215630114566E-6</v>
      </c>
      <c r="N6" s="69">
        <f>M6*K7</f>
        <v>57.820327968903428</v>
      </c>
      <c r="O6" s="66" t="s">
        <v>268</v>
      </c>
      <c r="P6" s="66"/>
      <c r="Q6" s="66"/>
      <c r="R6" s="66"/>
    </row>
    <row r="7" spans="1:18" ht="15" hidden="1" customHeight="1" x14ac:dyDescent="0.25">
      <c r="A7" s="77" t="s">
        <v>224</v>
      </c>
      <c r="B7" s="78"/>
      <c r="C7" s="78"/>
      <c r="D7" s="78"/>
      <c r="E7" s="78"/>
      <c r="F7" s="78"/>
      <c r="G7" s="78">
        <v>2.65</v>
      </c>
      <c r="H7" s="78">
        <v>1E-3</v>
      </c>
      <c r="I7" s="78"/>
      <c r="J7" s="78"/>
      <c r="K7" s="78">
        <f>60*60*24*365.25</f>
        <v>31557600</v>
      </c>
      <c r="L7" s="78"/>
      <c r="M7" s="64"/>
      <c r="N7" s="63"/>
      <c r="O7" s="66"/>
      <c r="P7" s="66"/>
      <c r="Q7" s="66"/>
      <c r="R7" s="66"/>
    </row>
    <row r="8" spans="1:18" ht="15" hidden="1" customHeight="1" x14ac:dyDescent="0.25">
      <c r="A8" s="77" t="s">
        <v>226</v>
      </c>
      <c r="B8" s="78"/>
      <c r="C8" s="78"/>
      <c r="D8" s="78"/>
      <c r="E8" s="78"/>
      <c r="F8" s="78"/>
      <c r="G8" s="78"/>
      <c r="H8" s="78"/>
      <c r="I8" s="87">
        <v>0.98299999999999998</v>
      </c>
      <c r="J8" s="87">
        <v>2.7999999999999998E-4</v>
      </c>
      <c r="K8" s="78"/>
      <c r="L8" s="78"/>
      <c r="M8" s="64"/>
      <c r="N8" s="63"/>
      <c r="O8" s="66"/>
      <c r="P8" s="66"/>
      <c r="Q8" s="66"/>
      <c r="R8" s="66"/>
    </row>
    <row r="9" spans="1:18" ht="15" hidden="1" customHeight="1" x14ac:dyDescent="0.25">
      <c r="A9" s="77" t="s">
        <v>219</v>
      </c>
      <c r="B9" s="78"/>
      <c r="C9" s="78"/>
      <c r="D9" s="78"/>
      <c r="E9" s="78"/>
      <c r="F9" s="78"/>
      <c r="G9" s="78"/>
      <c r="H9" s="78"/>
      <c r="I9" s="87">
        <v>0.98899999999999999</v>
      </c>
      <c r="J9" s="78">
        <v>-0.35</v>
      </c>
      <c r="K9" s="78"/>
      <c r="L9" s="78"/>
      <c r="M9" s="64"/>
      <c r="N9" s="63"/>
      <c r="O9" s="66"/>
      <c r="P9" s="66"/>
      <c r="Q9" s="66"/>
      <c r="R9" s="66"/>
    </row>
    <row r="10" spans="1:18" ht="15" hidden="1" customHeight="1" x14ac:dyDescent="0.25">
      <c r="A10" s="77"/>
      <c r="B10" s="78"/>
      <c r="C10" s="78"/>
      <c r="D10" s="78"/>
      <c r="E10" s="78"/>
      <c r="F10" s="78"/>
      <c r="G10" s="78"/>
      <c r="H10" s="78"/>
      <c r="I10" s="78"/>
      <c r="J10" s="78"/>
      <c r="K10" s="78"/>
      <c r="L10" s="78"/>
      <c r="M10" s="64"/>
      <c r="N10" s="63"/>
      <c r="O10" s="66"/>
      <c r="P10" s="66"/>
      <c r="Q10" s="66"/>
      <c r="R10" s="66"/>
    </row>
    <row r="11" spans="1:18" ht="15" hidden="1" customHeight="1" x14ac:dyDescent="0.25">
      <c r="A11" s="77" t="s">
        <v>264</v>
      </c>
      <c r="B11" s="78"/>
      <c r="C11" s="80">
        <v>0.48</v>
      </c>
      <c r="D11" s="86">
        <v>0.25</v>
      </c>
      <c r="E11" s="88">
        <v>5.9999999999999995E-4</v>
      </c>
      <c r="F11" s="83"/>
      <c r="G11" s="83"/>
      <c r="H11" s="83"/>
      <c r="I11" s="83"/>
      <c r="J11" s="83"/>
      <c r="K11" s="83"/>
      <c r="L11" s="85">
        <f>E11*H7</f>
        <v>5.9999999999999997E-7</v>
      </c>
      <c r="M11" s="68">
        <f>L11/D11</f>
        <v>2.3999999999999999E-6</v>
      </c>
      <c r="N11" s="69">
        <f>M11*K7</f>
        <v>75.73823999999999</v>
      </c>
      <c r="O11" s="66" t="s">
        <v>269</v>
      </c>
      <c r="P11" s="66"/>
      <c r="Q11" s="66"/>
      <c r="R11" s="66"/>
    </row>
    <row r="12" spans="1:18" ht="32.25" hidden="1" customHeight="1" x14ac:dyDescent="0.25">
      <c r="A12" s="89" t="s">
        <v>285</v>
      </c>
      <c r="B12" s="78"/>
      <c r="C12" s="78"/>
      <c r="D12" s="85">
        <v>0.32</v>
      </c>
      <c r="E12" s="85">
        <v>7.2000000000000005E-4</v>
      </c>
      <c r="F12" s="78"/>
      <c r="G12" s="78"/>
      <c r="H12" s="78"/>
      <c r="I12" s="78"/>
      <c r="J12" s="78"/>
      <c r="K12" s="78"/>
      <c r="L12" s="85">
        <f>E12*H7</f>
        <v>7.2000000000000009E-7</v>
      </c>
      <c r="M12" s="68">
        <f>L12/D12</f>
        <v>2.2500000000000001E-6</v>
      </c>
      <c r="N12" s="69">
        <f>M12*K7</f>
        <v>71.004599999999996</v>
      </c>
      <c r="O12" s="66" t="s">
        <v>283</v>
      </c>
      <c r="P12" s="66"/>
      <c r="Q12" s="66"/>
      <c r="R12" s="66"/>
    </row>
    <row r="13" spans="1:18" s="60" customFormat="1" ht="20.25" hidden="1" customHeight="1" x14ac:dyDescent="0.25">
      <c r="A13" s="90" t="s">
        <v>292</v>
      </c>
      <c r="B13" s="90"/>
      <c r="C13" s="90"/>
      <c r="D13" s="90"/>
      <c r="E13" s="90"/>
      <c r="F13" s="90"/>
      <c r="G13" s="90"/>
      <c r="H13" s="90"/>
      <c r="I13" s="90"/>
      <c r="J13" s="90"/>
      <c r="K13" s="90"/>
      <c r="L13" s="90"/>
    </row>
    <row r="14" spans="1:18" ht="18" hidden="1" customHeight="1" x14ac:dyDescent="0.25">
      <c r="A14" s="91" t="s">
        <v>233</v>
      </c>
    </row>
    <row r="15" spans="1:18" ht="18" hidden="1" customHeight="1" x14ac:dyDescent="0.25">
      <c r="A15" s="91" t="s">
        <v>257</v>
      </c>
    </row>
    <row r="16" spans="1:18" ht="15" hidden="1" customHeight="1" x14ac:dyDescent="0.25">
      <c r="A16" s="92" t="s">
        <v>258</v>
      </c>
    </row>
    <row r="17" spans="1:14" s="58" customFormat="1" ht="15.75" hidden="1" customHeight="1" x14ac:dyDescent="0.25">
      <c r="A17" s="92" t="s">
        <v>294</v>
      </c>
      <c r="B17" s="92"/>
      <c r="C17" s="92"/>
      <c r="D17" s="92"/>
      <c r="E17" s="92"/>
      <c r="F17" s="92"/>
      <c r="G17" s="92"/>
      <c r="H17" s="92"/>
      <c r="I17" s="92"/>
      <c r="J17" s="92"/>
      <c r="K17" s="92"/>
      <c r="L17" s="92"/>
    </row>
    <row r="18" spans="1:14" ht="17.25" hidden="1" customHeight="1" x14ac:dyDescent="0.25">
      <c r="A18" s="93" t="s">
        <v>293</v>
      </c>
      <c r="B18" s="93"/>
      <c r="C18" s="93"/>
      <c r="D18" s="93"/>
      <c r="E18" s="93"/>
      <c r="F18" s="93"/>
      <c r="G18" s="93"/>
      <c r="H18" s="93"/>
      <c r="I18" s="93"/>
      <c r="J18" s="93"/>
      <c r="K18" s="93"/>
      <c r="L18" s="93"/>
      <c r="M18" s="61"/>
      <c r="N18" s="61"/>
    </row>
    <row r="19" spans="1:14" ht="22.5" customHeight="1" x14ac:dyDescent="0.25">
      <c r="A19" s="94"/>
      <c r="L19" s="95"/>
      <c r="N19" s="59"/>
    </row>
    <row r="20" spans="1:14" ht="21.75" customHeight="1" x14ac:dyDescent="0.25">
      <c r="L20" s="95"/>
    </row>
    <row r="21" spans="1:14" ht="7.5" customHeight="1" thickBot="1" x14ac:dyDescent="0.3">
      <c r="A21" s="94"/>
      <c r="L21" s="95"/>
    </row>
    <row r="22" spans="1:14" ht="16.5" thickTop="1" thickBot="1" x14ac:dyDescent="0.3">
      <c r="A22" s="96"/>
      <c r="B22" s="97" t="s">
        <v>304</v>
      </c>
      <c r="C22" s="98"/>
      <c r="D22" s="98"/>
      <c r="E22" s="98"/>
      <c r="F22" s="98"/>
      <c r="G22" s="98"/>
      <c r="H22" s="99"/>
      <c r="I22" s="92"/>
      <c r="J22" s="100"/>
      <c r="K22" s="100"/>
    </row>
    <row r="23" spans="1:14" ht="18" x14ac:dyDescent="0.35">
      <c r="A23" s="92"/>
      <c r="B23" s="101" t="s">
        <v>271</v>
      </c>
      <c r="C23" s="102" t="s">
        <v>290</v>
      </c>
      <c r="D23" s="102" t="s">
        <v>270</v>
      </c>
      <c r="E23" s="103" t="s">
        <v>100</v>
      </c>
      <c r="F23" s="103" t="s">
        <v>129</v>
      </c>
      <c r="G23" s="104" t="s">
        <v>300</v>
      </c>
      <c r="H23" s="105" t="s">
        <v>298</v>
      </c>
      <c r="I23" s="92"/>
      <c r="J23" s="100"/>
      <c r="K23" s="92"/>
      <c r="L23" s="92"/>
    </row>
    <row r="24" spans="1:14" ht="15.75" thickBot="1" x14ac:dyDescent="0.3">
      <c r="A24" s="92"/>
      <c r="B24" s="106"/>
      <c r="C24" s="107" t="s">
        <v>132</v>
      </c>
      <c r="D24" s="107"/>
      <c r="E24" s="108"/>
      <c r="F24" s="108"/>
      <c r="G24" s="109" t="s">
        <v>132</v>
      </c>
      <c r="H24" s="110" t="s">
        <v>299</v>
      </c>
      <c r="I24" s="92"/>
      <c r="J24" s="100"/>
      <c r="K24" s="92"/>
      <c r="L24" s="92"/>
    </row>
    <row r="25" spans="1:14" x14ac:dyDescent="0.25">
      <c r="A25" s="111"/>
      <c r="B25" s="112"/>
      <c r="C25" s="113"/>
      <c r="D25" s="113"/>
      <c r="E25" s="114" t="s">
        <v>288</v>
      </c>
      <c r="F25" s="113" t="s">
        <v>132</v>
      </c>
      <c r="G25" s="115"/>
      <c r="H25" s="105"/>
      <c r="I25" s="92"/>
      <c r="J25" s="100"/>
      <c r="K25" s="92"/>
      <c r="L25" s="92"/>
    </row>
    <row r="26" spans="1:14" x14ac:dyDescent="0.25">
      <c r="A26" s="92"/>
      <c r="B26" s="116" t="s">
        <v>217</v>
      </c>
      <c r="C26" s="117">
        <f>VLOOKUP($D$26,KOW!$B$5:$H$20,6,0)</f>
        <v>1964.8527091337348</v>
      </c>
      <c r="D26" s="118" t="s">
        <v>102</v>
      </c>
      <c r="E26" s="119">
        <v>0.5</v>
      </c>
      <c r="F26" s="119"/>
      <c r="G26" s="161">
        <f>1+((($E$28*(1-$E$26)*$C$26))/$E$26)*$E$30</f>
        <v>11.413719358408795</v>
      </c>
      <c r="H26" s="121">
        <f>(($E$32*$E$36/($G$26*$E$34))*1577880000)*2</f>
        <v>497.91327387899253</v>
      </c>
      <c r="I26" s="92"/>
      <c r="J26" s="100"/>
      <c r="K26" s="92"/>
      <c r="L26" s="92"/>
    </row>
    <row r="27" spans="1:14" s="62" customFormat="1" ht="18" x14ac:dyDescent="0.35">
      <c r="A27" s="122"/>
      <c r="B27" s="101"/>
      <c r="C27" s="117"/>
      <c r="D27" s="123"/>
      <c r="E27" s="124" t="s">
        <v>296</v>
      </c>
      <c r="F27" s="125" t="s">
        <v>228</v>
      </c>
      <c r="G27" s="126"/>
      <c r="H27" s="127"/>
      <c r="I27" s="128"/>
      <c r="J27" s="128"/>
      <c r="K27" s="128"/>
      <c r="L27" s="128"/>
    </row>
    <row r="28" spans="1:14" x14ac:dyDescent="0.25">
      <c r="A28" s="92"/>
      <c r="B28" s="129"/>
      <c r="C28" s="130"/>
      <c r="D28" s="131"/>
      <c r="E28" s="132">
        <v>2E-3</v>
      </c>
      <c r="F28" s="132"/>
      <c r="G28" s="133"/>
      <c r="H28" s="127"/>
      <c r="I28" s="92"/>
      <c r="J28" s="92"/>
      <c r="K28" s="92"/>
      <c r="L28" s="92"/>
    </row>
    <row r="29" spans="1:14" ht="17.25" x14ac:dyDescent="0.25">
      <c r="A29" s="92"/>
      <c r="B29" s="112"/>
      <c r="C29" s="113"/>
      <c r="D29" s="117"/>
      <c r="E29" s="134" t="s">
        <v>286</v>
      </c>
      <c r="F29" s="135" t="s">
        <v>301</v>
      </c>
      <c r="G29" s="115"/>
      <c r="H29" s="136"/>
      <c r="I29" s="92"/>
      <c r="J29" s="92"/>
      <c r="K29" s="92"/>
      <c r="L29" s="92"/>
    </row>
    <row r="30" spans="1:14" x14ac:dyDescent="0.25">
      <c r="A30" s="111"/>
      <c r="B30" s="112"/>
      <c r="C30" s="113"/>
      <c r="D30" s="117"/>
      <c r="E30" s="137">
        <v>2.65</v>
      </c>
      <c r="F30" s="137"/>
      <c r="G30" s="115"/>
      <c r="H30" s="136"/>
      <c r="I30" s="92"/>
      <c r="J30" s="92"/>
      <c r="K30" s="92"/>
      <c r="L30" s="92"/>
    </row>
    <row r="31" spans="1:14" ht="15.75" x14ac:dyDescent="0.25">
      <c r="A31" s="92"/>
      <c r="B31" s="138" t="s">
        <v>218</v>
      </c>
      <c r="C31" s="117">
        <f>VLOOKUP($D$31,KOW!$B$5:$H$20,7,0)</f>
        <v>918.64983210714092</v>
      </c>
      <c r="D31" s="139" t="s">
        <v>102</v>
      </c>
      <c r="E31" s="140" t="s">
        <v>287</v>
      </c>
      <c r="F31" s="117" t="s">
        <v>227</v>
      </c>
      <c r="G31" s="120">
        <f>1+((($E$28*(1-$E$26)*$C$31))/$E$26)*$E$30</f>
        <v>5.8688441101678466</v>
      </c>
      <c r="H31" s="121">
        <f>(($E$32*$E$36/($G$31*$E$34))*1577880000)*2</f>
        <v>968.34099972691627</v>
      </c>
      <c r="I31" s="92"/>
      <c r="J31" s="92"/>
      <c r="K31" s="92"/>
      <c r="L31" s="92"/>
    </row>
    <row r="32" spans="1:14" ht="15.75" x14ac:dyDescent="0.25">
      <c r="A32" s="111"/>
      <c r="B32" s="141"/>
      <c r="C32" s="117"/>
      <c r="D32" s="117"/>
      <c r="E32" s="142">
        <v>3.4000000000000002E-4</v>
      </c>
      <c r="F32" s="142"/>
      <c r="G32" s="126"/>
      <c r="H32" s="127"/>
      <c r="I32" s="92"/>
      <c r="J32" s="92"/>
      <c r="K32" s="92"/>
      <c r="L32" s="92"/>
    </row>
    <row r="33" spans="1:12" ht="15.75" x14ac:dyDescent="0.25">
      <c r="A33" s="111"/>
      <c r="B33" s="138"/>
      <c r="C33" s="117"/>
      <c r="D33" s="117"/>
      <c r="E33" s="143" t="s">
        <v>289</v>
      </c>
      <c r="F33" s="144" t="s">
        <v>132</v>
      </c>
      <c r="G33" s="133"/>
      <c r="H33" s="145"/>
      <c r="I33" s="92"/>
      <c r="J33" s="92"/>
      <c r="K33" s="92"/>
      <c r="L33" s="92"/>
    </row>
    <row r="34" spans="1:12" ht="15.75" x14ac:dyDescent="0.25">
      <c r="A34" s="111"/>
      <c r="B34" s="138"/>
      <c r="C34" s="117"/>
      <c r="D34" s="117"/>
      <c r="E34" s="137">
        <v>0.1888</v>
      </c>
      <c r="F34" s="137"/>
      <c r="G34" s="133"/>
      <c r="H34" s="145"/>
      <c r="I34" s="92"/>
      <c r="J34" s="92"/>
      <c r="K34" s="92"/>
      <c r="L34" s="92"/>
    </row>
    <row r="35" spans="1:12" ht="15.75" x14ac:dyDescent="0.25">
      <c r="A35" s="111"/>
      <c r="B35" s="138"/>
      <c r="C35" s="117"/>
      <c r="D35" s="117"/>
      <c r="E35" s="143" t="s">
        <v>291</v>
      </c>
      <c r="F35" s="144" t="s">
        <v>132</v>
      </c>
      <c r="G35" s="133"/>
      <c r="H35" s="145"/>
      <c r="I35" s="92"/>
      <c r="J35" s="92"/>
      <c r="K35" s="92"/>
      <c r="L35" s="92"/>
    </row>
    <row r="36" spans="1:12" ht="15" customHeight="1" x14ac:dyDescent="0.25">
      <c r="A36" s="92"/>
      <c r="B36" s="138"/>
      <c r="C36" s="117"/>
      <c r="D36" s="117"/>
      <c r="E36" s="137">
        <v>1E-3</v>
      </c>
      <c r="F36" s="137"/>
      <c r="G36" s="133"/>
      <c r="H36" s="145"/>
      <c r="I36" s="92"/>
      <c r="J36" s="92"/>
      <c r="K36" s="92"/>
      <c r="L36" s="92"/>
    </row>
    <row r="37" spans="1:12" ht="15.75" x14ac:dyDescent="0.25">
      <c r="B37" s="146"/>
      <c r="C37" s="147"/>
      <c r="D37" s="147"/>
      <c r="E37" s="148" t="s">
        <v>297</v>
      </c>
      <c r="F37" s="149" t="s">
        <v>261</v>
      </c>
      <c r="G37" s="150"/>
      <c r="H37" s="151"/>
    </row>
    <row r="38" spans="1:12" ht="15.75" x14ac:dyDescent="0.25">
      <c r="B38" s="138"/>
      <c r="C38" s="117"/>
      <c r="D38" s="117"/>
      <c r="E38" s="152">
        <f>($E$32*$E$36/$E$34)*31557600</f>
        <v>56.830423728813571</v>
      </c>
      <c r="F38" s="152"/>
      <c r="G38" s="133"/>
      <c r="H38" s="153"/>
    </row>
    <row r="39" spans="1:12" ht="15.75" thickBot="1" x14ac:dyDescent="0.3">
      <c r="A39" s="92"/>
      <c r="B39" s="154"/>
      <c r="C39" s="155"/>
      <c r="D39" s="156"/>
      <c r="E39" s="157"/>
      <c r="F39" s="157"/>
      <c r="G39" s="158"/>
      <c r="H39" s="159"/>
      <c r="I39" s="91" t="s">
        <v>305</v>
      </c>
    </row>
    <row r="40" spans="1:12" ht="15.75" thickTop="1" x14ac:dyDescent="0.25">
      <c r="A40" s="92"/>
    </row>
    <row r="41" spans="1:12" hidden="1" x14ac:dyDescent="0.25">
      <c r="A41" s="92"/>
      <c r="B41" s="91" t="s">
        <v>267</v>
      </c>
    </row>
    <row r="42" spans="1:12" ht="18" hidden="1" x14ac:dyDescent="0.35">
      <c r="A42" s="92"/>
      <c r="B42" s="91" t="s">
        <v>303</v>
      </c>
    </row>
    <row r="43" spans="1:12" hidden="1" x14ac:dyDescent="0.25">
      <c r="A43" s="92"/>
      <c r="B43" s="91" t="s">
        <v>302</v>
      </c>
    </row>
    <row r="44" spans="1:12" hidden="1" x14ac:dyDescent="0.25">
      <c r="A44" s="92"/>
      <c r="B44" s="91" t="s">
        <v>284</v>
      </c>
    </row>
    <row r="45" spans="1:12" hidden="1" x14ac:dyDescent="0.25">
      <c r="A45" s="92"/>
    </row>
    <row r="46" spans="1:12" ht="17.25" hidden="1" customHeight="1" x14ac:dyDescent="0.25">
      <c r="A46" s="92"/>
      <c r="B46" s="91" t="s">
        <v>282</v>
      </c>
    </row>
    <row r="47" spans="1:12" hidden="1" x14ac:dyDescent="0.25">
      <c r="B47" s="111" t="s">
        <v>274</v>
      </c>
    </row>
    <row r="48" spans="1:12" hidden="1" x14ac:dyDescent="0.25">
      <c r="B48" s="92" t="s">
        <v>295</v>
      </c>
    </row>
    <row r="49" spans="2:6" hidden="1" x14ac:dyDescent="0.25">
      <c r="B49" s="91" t="s">
        <v>275</v>
      </c>
      <c r="E49" s="160"/>
    </row>
    <row r="50" spans="2:6" hidden="1" x14ac:dyDescent="0.25">
      <c r="B50" s="91" t="s">
        <v>272</v>
      </c>
      <c r="E50" s="160"/>
    </row>
    <row r="51" spans="2:6" hidden="1" x14ac:dyDescent="0.25">
      <c r="B51" s="91" t="s">
        <v>276</v>
      </c>
      <c r="D51" s="160"/>
      <c r="E51" s="160"/>
      <c r="F51" s="160"/>
    </row>
    <row r="52" spans="2:6" hidden="1" x14ac:dyDescent="0.25">
      <c r="B52" s="91" t="s">
        <v>273</v>
      </c>
      <c r="D52" s="160"/>
      <c r="F52" s="160"/>
    </row>
    <row r="53" spans="2:6" x14ac:dyDescent="0.25">
      <c r="D53" s="160"/>
      <c r="F53" s="160"/>
    </row>
    <row r="54" spans="2:6" x14ac:dyDescent="0.25">
      <c r="F54" s="160"/>
    </row>
    <row r="55" spans="2:6" x14ac:dyDescent="0.25">
      <c r="F55" s="160"/>
    </row>
  </sheetData>
  <sheetProtection algorithmName="SHA-512" hashValue="fjBC78Fmdc9K/INLBKUkF3xAXRhLDE4OoADpdPYIGa9pcDt+ncEH3X6DjWVWeS3nVYn8dYrUWw6R70fGlGuaAw==" saltValue="BhSbplYXjpGtB0iDQOsjOA==" spinCount="100000" sheet="1" objects="1" scenarios="1"/>
  <dataConsolidate/>
  <pageMargins left="0.7" right="0.7" top="0.78740157499999996" bottom="0.78740157499999996" header="0.3" footer="0.3"/>
  <ignoredErrors>
    <ignoredError sqref="C26 C31 H26 G31:H31 E38" unlockedFormula="1"/>
  </ignoredError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KOW!$B$5:$B$20</xm:f>
          </x14:formula1>
          <xm:sqref>D26 D31</xm:sqref>
        </x14:dataValidation>
        <x14:dataValidation type="list" allowBlank="1" showInputMessage="1" showErrorMessage="1">
          <x14:formula1>
            <xm:f>KOW!B5:B20</xm:f>
          </x14:formula1>
          <xm:sqref>F52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6" baseType="variant">
      <vt:variant>
        <vt:lpstr>Arbeitsblätter</vt:lpstr>
      </vt:variant>
      <vt:variant>
        <vt:i4>5</vt:i4>
      </vt:variant>
      <vt:variant>
        <vt:lpstr>Diagramme</vt:lpstr>
      </vt:variant>
      <vt:variant>
        <vt:i4>1</vt:i4>
      </vt:variant>
      <vt:variant>
        <vt:lpstr>Benannte Bereiche</vt:lpstr>
      </vt:variant>
      <vt:variant>
        <vt:i4>17</vt:i4>
      </vt:variant>
    </vt:vector>
  </HeadingPairs>
  <TitlesOfParts>
    <vt:vector size="23" baseType="lpstr">
      <vt:lpstr>Chemie</vt:lpstr>
      <vt:lpstr>Geologie</vt:lpstr>
      <vt:lpstr>Auswahl_Chemie_5-10m_</vt:lpstr>
      <vt:lpstr>KOW</vt:lpstr>
      <vt:lpstr>Parameter und Berechnung R_vs</vt:lpstr>
      <vt:lpstr>D_Corg</vt:lpstr>
      <vt:lpstr>Acenaphthen</vt:lpstr>
      <vt:lpstr>Acenaphthylen</vt:lpstr>
      <vt:lpstr>Anthracen</vt:lpstr>
      <vt:lpstr>Benzoaanthracen</vt:lpstr>
      <vt:lpstr>Benzoapyren</vt:lpstr>
      <vt:lpstr>Benzobfluoranthen</vt:lpstr>
      <vt:lpstr>Benzogfiperylen</vt:lpstr>
      <vt:lpstr>Benzokfluoranthen</vt:lpstr>
      <vt:lpstr>Chrysen</vt:lpstr>
      <vt:lpstr>Dibenzoahanthracen</vt:lpstr>
      <vt:lpstr>Fluoranthen</vt:lpstr>
      <vt:lpstr>Fluoranthene</vt:lpstr>
      <vt:lpstr>Fluorene</vt:lpstr>
      <vt:lpstr>Indeno123cdpyren</vt:lpstr>
      <vt:lpstr>Naphthalin</vt:lpstr>
      <vt:lpstr>Phenanthren</vt:lpstr>
      <vt:lpstr>Pyren</vt:lpstr>
    </vt:vector>
  </TitlesOfParts>
  <Company>GZH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Höper, Heinrich</dc:creator>
  <cp:lastModifiedBy>kseiter</cp:lastModifiedBy>
  <dcterms:created xsi:type="dcterms:W3CDTF">2016-03-29T13:44:06Z</dcterms:created>
  <dcterms:modified xsi:type="dcterms:W3CDTF">2018-06-19T08:01:07Z</dcterms:modified>
</cp:coreProperties>
</file>